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ANH\"/>
    </mc:Choice>
  </mc:AlternateContent>
  <bookViews>
    <workbookView xWindow="0" yWindow="0" windowWidth="24000" windowHeight="8505"/>
  </bookViews>
  <sheets>
    <sheet name="BS03.QIV-2020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mtc1">'[4]Sheet1 (4)'!$K$51</definedName>
    <definedName name="____nc1">'[4]Sheet1 (4)'!$J$51</definedName>
    <definedName name="____vl2" localSheetId="0">'[5]Sheet9 (2)'!#REF!</definedName>
    <definedName name="____vl2">'[5]Sheet9 (2)'!#REF!</definedName>
    <definedName name="___mtc1">'[4]Sheet1 (4)'!$K$51</definedName>
    <definedName name="___nc1">'[4]Sheet1 (4)'!$J$51</definedName>
    <definedName name="___vl2" localSheetId="0">'[5]Sheet9 (2)'!#REF!</definedName>
    <definedName name="___vl2">'[5]Sheet9 (2)'!#REF!</definedName>
    <definedName name="__mtc1">'[4]Sheet1 (4)'!$K$51</definedName>
    <definedName name="__nc1">'[4]Sheet1 (4)'!$J$51</definedName>
    <definedName name="__vl2" localSheetId="0">'[5]Sheet9 (2)'!#REF!</definedName>
    <definedName name="__vl2">'[5]Sheet9 (2)'!#REF!</definedName>
    <definedName name="_Fill" localSheetId="0" hidden="1">#REF!</definedName>
    <definedName name="_Fill" hidden="1">#REF!</definedName>
    <definedName name="_mtc1">'[4]Sheet1 (4)'!$K$51</definedName>
    <definedName name="_nc1">'[4]Sheet1 (4)'!$J$51</definedName>
    <definedName name="_vl2" localSheetId="0">'[5]Sheet9 (2)'!#REF!</definedName>
    <definedName name="_vl2">'[5]Sheet9 (2)'!#REF!</definedName>
    <definedName name="A" localSheetId="0">[7]Sheet26!#REF!</definedName>
    <definedName name="A">[7]Sheet26!#REF!</definedName>
    <definedName name="CONG" localSheetId="0">[7]Sheet26!#REF!</definedName>
    <definedName name="CONG">[7]Sheet26!#REF!</definedName>
    <definedName name="d0" localSheetId="0">[8]XDCB!#REF!</definedName>
    <definedName name="d0">[8]XDCB!#REF!</definedName>
    <definedName name="hh">[9]XL4Poppy!$B$1:$B$16</definedName>
    <definedName name="HNM" localSheetId="0">[7]Sheet26!#REF!</definedName>
    <definedName name="HNM">[7]Sheet26!#REF!</definedName>
    <definedName name="hung">'[10]Sheet1 (6)'!$I$16</definedName>
    <definedName name="HUYEÄN" localSheetId="0">[7]Sheet26!#REF!</definedName>
    <definedName name="HUYEÄN">[7]Sheet26!#REF!</definedName>
    <definedName name="MTC">'[11]Sheet1 (6)'!$J$16</definedName>
    <definedName name="n" localSheetId="0">#REF!</definedName>
    <definedName name="n">#REF!</definedName>
    <definedName name="NAÊM" localSheetId="0">[7]Sheet26!#REF!</definedName>
    <definedName name="NAÊM">[7]Sheet26!#REF!</definedName>
    <definedName name="NC">'[11]Sheet1 (6)'!$I$16</definedName>
    <definedName name="NGAØY" localSheetId="0">[7]Sheet26!#REF!</definedName>
    <definedName name="NGAØY">[7]Sheet26!#REF!</definedName>
    <definedName name="NHUT" localSheetId="0">'[12]BC L-V-Tam'!#REF!</definedName>
    <definedName name="NHUT">'[12]BC L-V-Tam'!#REF!</definedName>
    <definedName name="_xlnm.Print_Titles" localSheetId="0">'BS03.QIV-2020 '!$11:$11</definedName>
    <definedName name="PTVT">'[13]Sheet1 (6)'!$I$16</definedName>
    <definedName name="SOÁ_HÑ" localSheetId="0">[7]Sheet26!#REF!</definedName>
    <definedName name="SOÁ_HÑ">[7]Sheet26!#REF!</definedName>
    <definedName name="SÔÛ_GT" localSheetId="0">[7]Sheet26!#REF!</definedName>
    <definedName name="SÔÛ_GT">[7]Sheet26!#REF!</definedName>
    <definedName name="TEÂN_COÂNG_TRÌNH" localSheetId="0">[7]Sheet26!#REF!</definedName>
    <definedName name="TEÂN_COÂNG_TRÌNH">[7]Sheet26!#REF!</definedName>
    <definedName name="TKCONG" localSheetId="0">[7]Sheet26!#REF!</definedName>
    <definedName name="TKCONG">[7]Sheet26!#REF!</definedName>
    <definedName name="TT" localSheetId="0">[7]Sheet26!#REF!</definedName>
    <definedName name="TT">[7]Sheet26!#REF!</definedName>
    <definedName name="THAÙNG" localSheetId="0">[7]Sheet26!#REF!</definedName>
    <definedName name="THAÙNG">[7]Sheet26!#REF!</definedName>
    <definedName name="VB" localSheetId="0">[7]Sheet26!#REF!</definedName>
    <definedName name="VB">[7]Sheet26!#REF!</definedName>
    <definedName name="VL">'[11]Sheet2 (2)'!$F$15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1" l="1"/>
  <c r="F81" i="1"/>
  <c r="H80" i="1"/>
  <c r="F80" i="1"/>
  <c r="H79" i="1"/>
  <c r="F79" i="1"/>
  <c r="G78" i="1"/>
  <c r="E78" i="1"/>
  <c r="D78" i="1"/>
  <c r="F75" i="1"/>
  <c r="E75" i="1"/>
  <c r="D75" i="1"/>
  <c r="H74" i="1"/>
  <c r="F74" i="1"/>
  <c r="G73" i="1"/>
  <c r="H73" i="1" s="1"/>
  <c r="E73" i="1"/>
  <c r="F73" i="1" s="1"/>
  <c r="D73" i="1"/>
  <c r="D71" i="1"/>
  <c r="D68" i="1" s="1"/>
  <c r="D66" i="1" s="1"/>
  <c r="H68" i="1"/>
  <c r="G68" i="1"/>
  <c r="F68" i="1"/>
  <c r="E68" i="1"/>
  <c r="D65" i="1"/>
  <c r="H64" i="1"/>
  <c r="D64" i="1"/>
  <c r="H63" i="1"/>
  <c r="D63" i="1"/>
  <c r="H62" i="1"/>
  <c r="F62" i="1"/>
  <c r="D62" i="1"/>
  <c r="D61" i="1"/>
  <c r="D60" i="1"/>
  <c r="D59" i="1"/>
  <c r="D58" i="1"/>
  <c r="F57" i="1"/>
  <c r="H56" i="1"/>
  <c r="F56" i="1"/>
  <c r="D56" i="1"/>
  <c r="D55" i="1"/>
  <c r="H54" i="1"/>
  <c r="G54" i="1"/>
  <c r="E54" i="1"/>
  <c r="F54" i="1" s="1"/>
  <c r="D54" i="1"/>
  <c r="H53" i="1"/>
  <c r="F53" i="1"/>
  <c r="D52" i="1"/>
  <c r="F52" i="1" s="1"/>
  <c r="G51" i="1"/>
  <c r="E51" i="1"/>
  <c r="H51" i="1" s="1"/>
  <c r="D51" i="1"/>
  <c r="E50" i="1"/>
  <c r="H50" i="1" s="1"/>
  <c r="D50" i="1"/>
  <c r="E49" i="1"/>
  <c r="E48" i="1" s="1"/>
  <c r="D49" i="1"/>
  <c r="G48" i="1"/>
  <c r="G47" i="1"/>
  <c r="G46" i="1" s="1"/>
  <c r="E44" i="1"/>
  <c r="F44" i="1" s="1"/>
  <c r="D44" i="1"/>
  <c r="D41" i="1" s="1"/>
  <c r="D34" i="1" s="1"/>
  <c r="G41" i="1"/>
  <c r="E41" i="1"/>
  <c r="H41" i="1" s="1"/>
  <c r="G40" i="1"/>
  <c r="F40" i="1"/>
  <c r="E40" i="1"/>
  <c r="H40" i="1" s="1"/>
  <c r="G39" i="1"/>
  <c r="F39" i="1"/>
  <c r="E39" i="1"/>
  <c r="H39" i="1" s="1"/>
  <c r="D39" i="1"/>
  <c r="G38" i="1"/>
  <c r="H38" i="1" s="1"/>
  <c r="E38" i="1"/>
  <c r="F38" i="1" s="1"/>
  <c r="D38" i="1"/>
  <c r="G37" i="1"/>
  <c r="E37" i="1"/>
  <c r="G36" i="1"/>
  <c r="H36" i="1" s="1"/>
  <c r="F36" i="1"/>
  <c r="E36" i="1"/>
  <c r="D36" i="1"/>
  <c r="G35" i="1"/>
  <c r="G34" i="1" s="1"/>
  <c r="E35" i="1"/>
  <c r="F35" i="1" s="1"/>
  <c r="D35" i="1"/>
  <c r="D32" i="1"/>
  <c r="D31" i="1"/>
  <c r="H30" i="1"/>
  <c r="F30" i="1"/>
  <c r="D30" i="1"/>
  <c r="E29" i="1"/>
  <c r="E28" i="1" s="1"/>
  <c r="D29" i="1"/>
  <c r="D28" i="1" s="1"/>
  <c r="D26" i="1" s="1"/>
  <c r="D25" i="1" s="1"/>
  <c r="G28" i="1"/>
  <c r="G26" i="1"/>
  <c r="G25" i="1" s="1"/>
  <c r="H24" i="1"/>
  <c r="D24" i="1"/>
  <c r="F24" i="1" s="1"/>
  <c r="H23" i="1"/>
  <c r="F23" i="1"/>
  <c r="D23" i="1"/>
  <c r="H22" i="1"/>
  <c r="F22" i="1"/>
  <c r="D22" i="1"/>
  <c r="D21" i="1" s="1"/>
  <c r="F21" i="1" s="1"/>
  <c r="G21" i="1"/>
  <c r="E21" i="1"/>
  <c r="H21" i="1" s="1"/>
  <c r="H20" i="1"/>
  <c r="F20" i="1"/>
  <c r="D20" i="1"/>
  <c r="H19" i="1"/>
  <c r="D19" i="1"/>
  <c r="F19" i="1" s="1"/>
  <c r="H18" i="1"/>
  <c r="D18" i="1"/>
  <c r="F18" i="1" s="1"/>
  <c r="H16" i="1"/>
  <c r="F16" i="1"/>
  <c r="D16" i="1"/>
  <c r="G15" i="1"/>
  <c r="G14" i="1" s="1"/>
  <c r="E15" i="1"/>
  <c r="E14" i="1"/>
  <c r="E13" i="1"/>
  <c r="G13" i="1" l="1"/>
  <c r="H14" i="1"/>
  <c r="F28" i="1"/>
  <c r="H28" i="1"/>
  <c r="E26" i="1"/>
  <c r="H48" i="1"/>
  <c r="E47" i="1"/>
  <c r="H13" i="1"/>
  <c r="D15" i="1"/>
  <c r="H15" i="1"/>
  <c r="F29" i="1"/>
  <c r="E34" i="1"/>
  <c r="H35" i="1"/>
  <c r="F50" i="1"/>
  <c r="H29" i="1"/>
  <c r="G45" i="1"/>
  <c r="D48" i="1"/>
  <c r="D47" i="1" s="1"/>
  <c r="H49" i="1"/>
  <c r="F41" i="1"/>
  <c r="F49" i="1"/>
  <c r="F51" i="1"/>
  <c r="F15" i="1" l="1"/>
  <c r="D14" i="1"/>
  <c r="H34" i="1"/>
  <c r="F34" i="1"/>
  <c r="F48" i="1"/>
  <c r="F26" i="1"/>
  <c r="E25" i="1"/>
  <c r="H26" i="1"/>
  <c r="D45" i="1"/>
  <c r="D46" i="1"/>
  <c r="F47" i="1"/>
  <c r="H47" i="1"/>
  <c r="E45" i="1"/>
  <c r="E46" i="1"/>
  <c r="F25" i="1" l="1"/>
  <c r="H25" i="1"/>
  <c r="H46" i="1"/>
  <c r="F46" i="1"/>
  <c r="D13" i="1"/>
  <c r="F13" i="1" s="1"/>
  <c r="F14" i="1"/>
  <c r="H45" i="1"/>
  <c r="F45" i="1"/>
</calcChain>
</file>

<file path=xl/sharedStrings.xml><?xml version="1.0" encoding="utf-8"?>
<sst xmlns="http://schemas.openxmlformats.org/spreadsheetml/2006/main" count="146" uniqueCount="115">
  <si>
    <t>Biểu số 3 - Ban hành kèm theo Thông tư số 90/2018/TT-BTC ngày 28/9/2018 của Bộ Tài chính</t>
  </si>
  <si>
    <t>Đơn vị: Sở Giao thông vận tải Tây Ninh</t>
  </si>
  <si>
    <t>Chương: 421</t>
  </si>
  <si>
    <t>CÔNG KHAI THỰC HIỆN DỰ TOÁN THU - CHI NGÂN SÁCH 
QUÝ IV NĂM 2020</t>
  </si>
  <si>
    <t>(Kèm theo quyết định số: 42 /QĐ-SGTVT ngày 14/01/2021 của Sở GTVT)</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</si>
  <si>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</si>
  <si>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</si>
  <si>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IV năm 2020 như sau:</t>
  </si>
  <si>
    <t>ĐVT: Triệu đồng</t>
  </si>
  <si>
    <t>STT</t>
  </si>
  <si>
    <t>Nội dung</t>
  </si>
  <si>
    <t>Dự toán năm 2020</t>
  </si>
  <si>
    <t>Thực hiện quý IV năm 2020</t>
  </si>
  <si>
    <t>Thực hiện quý IV năm 2020/Dự toán năm 2020 (tỷ lệ %)</t>
  </si>
  <si>
    <t>Cùng kỳ năm 2019
(đồng)</t>
  </si>
  <si>
    <t>Thực hiện quý IV năm 2020 so với cùng kỳ năm 2019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</si>
  <si>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</si>
  <si>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</si>
  <si>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</si>
  <si>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</si>
  <si>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</si>
  <si>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</si>
  <si>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</si>
  <si>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</si>
  <si>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đóng lại số khung, số máy</t>
    </r>
    <r>
      <rPr>
        <b/>
        <sz val="9"/>
        <rFont val="Times New Roman"/>
        <family val="1"/>
      </rPr>
      <t xml:space="preserve"> (U2)</t>
    </r>
  </si>
  <si>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</si>
  <si>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</si>
  <si>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</si>
  <si>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</si>
  <si>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t>1.5</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</si>
  <si>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</si>
  <si>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</si>
  <si>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</si>
  <si>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</si>
  <si>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</si>
  <si>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</si>
  <si>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</si>
  <si>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</si>
  <si>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</si>
  <si>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</si>
  <si>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</si>
  <si>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</si>
  <si>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</si>
  <si>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</si>
  <si>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</si>
  <si>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</si>
  <si>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</si>
  <si>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</si>
  <si>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</si>
  <si>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</si>
  <si>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</si>
  <si>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</si>
  <si>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</si>
  <si>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</si>
  <si>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</si>
  <si>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</si>
  <si>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</si>
  <si>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</si>
  <si>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</si>
  <si>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</si>
  <si>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</si>
  <si>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</si>
  <si>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</si>
  <si>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 xml:space="preserve">Chi thanh toán cá nhân </t>
  </si>
  <si>
    <t>1.1.2</t>
  </si>
  <si>
    <t>1.1.3</t>
  </si>
  <si>
    <t>1.1.4</t>
  </si>
  <si>
    <t>1.1.5</t>
  </si>
  <si>
    <t>KP tiết kiệm 10% THCCTL- TC13.14 ;12.341</t>
  </si>
  <si>
    <t>1.2.1</t>
  </si>
  <si>
    <t>KP chi cho CB làm đầu mối KSTTHC</t>
  </si>
  <si>
    <t>1.2.2</t>
  </si>
  <si>
    <t xml:space="preserve">KP hoạt động của tổ chức cơ sở Đảng </t>
  </si>
  <si>
    <t>1.2.3</t>
  </si>
  <si>
    <t>KP tổ chức ĐH đảng bộ</t>
  </si>
  <si>
    <t>1.2.4</t>
  </si>
  <si>
    <t>KP đối nội, đối ngoại</t>
  </si>
  <si>
    <t>1.2.5</t>
  </si>
  <si>
    <t>KP thuê tư vấn lập chỉ số giá xây dựng</t>
  </si>
  <si>
    <t>1.2.6</t>
  </si>
  <si>
    <t>KP duy trị, áp dụng hệ thống quản lý chất lượng</t>
  </si>
  <si>
    <t>1.2.7</t>
  </si>
  <si>
    <t>KP chi mua sắm, sửa chữa</t>
  </si>
  <si>
    <t>1.2.8</t>
  </si>
  <si>
    <t xml:space="preserve">KP chi cho công tác thu lệ phí </t>
  </si>
  <si>
    <t>1.2.9</t>
  </si>
  <si>
    <t>KP hoạt động của nhóm công tác thực hiện những giải pháp mang tính đột phá về phát triển KT-XH lĩnh vực hạ tầng giao thông</t>
  </si>
  <si>
    <t>1.2.10</t>
  </si>
  <si>
    <t xml:space="preserve">KP rà soát VB </t>
  </si>
  <si>
    <t>1.2.11</t>
  </si>
  <si>
    <t>KP phòng dịch Covid 19</t>
  </si>
  <si>
    <t>Chi sự nghiệp kinh tế</t>
  </si>
  <si>
    <t>2.1.1</t>
  </si>
  <si>
    <t>KP kiểm tra xử lý lục bình</t>
  </si>
  <si>
    <t>2.2.2</t>
  </si>
  <si>
    <t>KP sửa đèn Led</t>
  </si>
  <si>
    <t>2.2.3</t>
  </si>
  <si>
    <t>KP thực hiện nhiệm vụ Bảo trì đường bộ _NSTinh</t>
  </si>
  <si>
    <t>2.2.4</t>
  </si>
  <si>
    <t>KP thực hiện nhiệm vụ Bảo trì đường bộ _NST đầu kỳ</t>
  </si>
  <si>
    <t xml:space="preserve">Chi Đảm bảo xã hội </t>
  </si>
  <si>
    <t>3.1</t>
  </si>
  <si>
    <t>KP hỗ trợ Tết Nguyên Đán 2020</t>
  </si>
  <si>
    <t>Chi sự nghiệp kinh tế_NS Trung ương</t>
  </si>
  <si>
    <t>4.1</t>
  </si>
  <si>
    <t>Chương trình mục tiêu quốc gia XD nông thôn mới 2020</t>
  </si>
  <si>
    <t>4.2</t>
  </si>
  <si>
    <t>KP thực hiện nhiệm vụ Bảo trì đường bộ _NSTW</t>
  </si>
  <si>
    <t>C</t>
  </si>
  <si>
    <t>Dự toán chi nguồn khác</t>
  </si>
  <si>
    <t>Nguồn trích 40% THCCTL (đảm bảo mức lương 1,39 triệu)</t>
  </si>
  <si>
    <t>Nguồn KP ủy thác</t>
  </si>
  <si>
    <t>Nguồn KP 20% QLDA</t>
  </si>
  <si>
    <t>Ngày     tháng 01 năm 2021</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</si>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</sst>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F_B_-;\-* #,##0.00\ _F_B_-;_-* &quot;-&quot;??\ _F_B_-;_-@_-"/>
    <numFmt numFmtId="165" formatCode="#,##0.00_ ;\-#,##0.00\ "/>
    <numFmt numFmtId="166" formatCode="#,##0.000_ ;\-#,##0.000\ "/>
    <numFmt numFmtId="167" formatCode="0.000"/>
    <numFmt numFmtId="168" formatCode="0.000000"/>
    <numFmt numFmtId="169" formatCode="#,##0.000"/>
  </numFmts>
  <fonts count="39" x14ac:knownFonts="1">
    <font>
      <sz val="10"/>
      <name val="VNI-Times"/>
    </font>
    <font>
      <sz val="11"/>
      <color theme="1"/>
      <name val="Calibri"/>
      <family val="2"/>
      <charset val="163"/>
      <scheme val="minor"/>
    </font>
    <font>
      <sz val="10"/>
      <name val="VNI-Times"/>
    </font>
    <font>
      <sz val="10"/>
      <name val="Times New Roman"/>
      <family val="1"/>
    </font>
    <font>
      <i/>
      <sz val="11"/>
      <name val="Times New Roman"/>
      <family val="1"/>
    </font>
    <font>
      <i/>
      <sz val="11"/>
      <color rgb="FFFF0000"/>
      <name val="Times New Roman"/>
      <family val="1"/>
    </font>
    <font>
      <b/>
      <sz val="11"/>
      <name val="Times New Roman"/>
      <family val="1"/>
    </font>
    <font>
      <sz val="10"/>
      <color rgb="FFFF0000"/>
      <name val="Times New Roman"/>
      <family val="1"/>
    </font>
    <font>
      <b/>
      <sz val="14"/>
      <name val="Times New Roman"/>
      <family val="1"/>
    </font>
    <font>
      <i/>
      <sz val="14"/>
      <name val="Times New Roman"/>
      <family val="1"/>
    </font>
    <font>
      <sz val="12"/>
      <name val="Times New Roman"/>
      <family val="1"/>
    </font>
    <font>
      <sz val="12"/>
      <color rgb="FF000000"/>
      <name val="Times New Roman"/>
      <family val="1"/>
    </font>
    <font>
      <sz val="11"/>
      <name val="Times New Roman"/>
      <family val="1"/>
    </font>
    <font>
      <sz val="11"/>
      <color rgb="FFFF0000"/>
      <name val="Times New Roman"/>
      <family val="1"/>
    </font>
    <font>
      <i/>
      <sz val="9"/>
      <name val="Times New Roman"/>
      <family val="1"/>
    </font>
    <font>
      <b/>
      <sz val="10"/>
      <name val="Times New Roman"/>
      <family val="1"/>
    </font>
    <font>
      <b/>
      <sz val="10"/>
      <color theme="1"/>
      <name val="Times New Roman"/>
      <family val="1"/>
    </font>
    <font>
      <b/>
      <sz val="9"/>
      <name val="Times New Roman"/>
      <family val="1"/>
    </font>
    <font>
      <b/>
      <sz val="9"/>
      <color theme="1"/>
      <name val="Times New Roman"/>
      <family val="1"/>
    </font>
    <font>
      <b/>
      <sz val="9"/>
      <color theme="4"/>
      <name val="Times New Roman"/>
      <family val="1"/>
    </font>
    <font>
      <b/>
      <u/>
      <sz val="9"/>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sz val="9"/>
      <color rgb="FFFF0000"/>
      <name val="Times New Roman"/>
      <family val="1"/>
    </font>
    <font>
      <b/>
      <u/>
      <sz val="9"/>
      <color rgb="FFFF0000"/>
      <name val="Times New Roman"/>
      <family val="1"/>
    </font>
    <font>
      <b/>
      <sz val="9"/>
      <color rgb="FFFF0000"/>
      <name val="Times New Roman"/>
      <family val="1"/>
    </font>
    <font>
      <u/>
      <sz val="9"/>
      <name val="Times New Roman"/>
      <family val="1"/>
    </font>
    <font>
      <b/>
      <i/>
      <sz val="9"/>
      <name val="Times New Roman"/>
      <family val="1"/>
    </font>
    <font>
      <b/>
      <i/>
      <u/>
      <sz val="9"/>
      <name val="Times New Roman"/>
      <family val="1"/>
    </font>
    <font>
      <sz val="12"/>
      <name val="VNI-Times"/>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0" fontId="22" fillId="0" borderId="0"/>
    <xf numFmtId="0" fontId="32" fillId="0" borderId="0"/>
    <xf numFmtId="0" fontId="1" fillId="0" borderId="0"/>
  </cellStyleXfs>
  <cellXfs count="169">
    <xf numFmtId="0" fontId="0" fillId="0" borderId="0" xfId="0"/>
    <xf numFmtId="0" fontId="3" fillId="0" borderId="0" xfId="0" applyFont="1"/>
    <xf numFmtId="0" fontId="4" fillId="0" borderId="0" xfId="0" applyFont="1" applyAlignment="1">
      <alignment horizontal="center"/>
    </xf>
    <xf numFmtId="0" fontId="4" fillId="0" borderId="0" xfId="0" applyFont="1" applyAlignment="1">
      <alignment horizontal="center"/>
    </xf>
    <xf numFmtId="2" fontId="4" fillId="0" borderId="0" xfId="0" applyNumberFormat="1" applyFont="1" applyAlignment="1">
      <alignment horizontal="center"/>
    </xf>
    <xf numFmtId="2" fontId="5" fillId="0" borderId="0" xfId="0" applyNumberFormat="1" applyFont="1" applyAlignment="1">
      <alignment horizontal="center"/>
    </xf>
    <xf numFmtId="0" fontId="6" fillId="0" borderId="0" xfId="0" applyFont="1" applyAlignment="1">
      <alignment horizontal="left"/>
    </xf>
    <xf numFmtId="2" fontId="3" fillId="0" borderId="0" xfId="0" applyNumberFormat="1" applyFont="1"/>
    <xf numFmtId="2" fontId="7" fillId="0" borderId="0" xfId="0" applyNumberFormat="1" applyFont="1"/>
    <xf numFmtId="0" fontId="3" fillId="0" borderId="0" xfId="0" applyFont="1" applyAlignment="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4" fillId="0" borderId="1" xfId="0" applyFont="1" applyBorder="1" applyAlignment="1">
      <alignment horizontal="right"/>
    </xf>
    <xf numFmtId="0" fontId="15" fillId="0" borderId="2" xfId="0" applyFont="1" applyBorder="1" applyAlignment="1">
      <alignment horizontal="center" vertical="center" wrapText="1"/>
    </xf>
    <xf numFmtId="2" fontId="15" fillId="0" borderId="2"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1" fontId="17"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7" fillId="2" borderId="4" xfId="0" applyFont="1" applyFill="1" applyBorder="1" applyAlignment="1">
      <alignment horizontal="center" vertical="center"/>
    </xf>
    <xf numFmtId="0" fontId="20" fillId="2" borderId="4" xfId="0" applyFont="1" applyFill="1" applyBorder="1" applyAlignment="1">
      <alignment horizontal="left" vertical="center"/>
    </xf>
    <xf numFmtId="165" fontId="20" fillId="2" borderId="4" xfId="1" applyNumberFormat="1" applyFont="1" applyFill="1" applyBorder="1" applyAlignment="1">
      <alignment vertical="center" wrapText="1"/>
    </xf>
    <xf numFmtId="166" fontId="20" fillId="2" borderId="4" xfId="1" applyNumberFormat="1" applyFont="1" applyFill="1" applyBorder="1" applyAlignment="1">
      <alignment vertical="center" wrapText="1"/>
    </xf>
    <xf numFmtId="9" fontId="20" fillId="3" borderId="5" xfId="2" applyFont="1" applyFill="1" applyBorder="1"/>
    <xf numFmtId="4" fontId="20" fillId="2" borderId="4" xfId="0" applyNumberFormat="1" applyFont="1" applyFill="1" applyBorder="1" applyAlignment="1">
      <alignment horizontal="right" vertical="center" wrapText="1"/>
    </xf>
    <xf numFmtId="9" fontId="20" fillId="2" borderId="4" xfId="2" applyFont="1" applyFill="1" applyBorder="1" applyAlignment="1">
      <alignment horizontal="right" vertical="center" wrapText="1"/>
    </xf>
    <xf numFmtId="0" fontId="18" fillId="0" borderId="6" xfId="0" applyFont="1" applyBorder="1" applyAlignment="1">
      <alignment horizontal="center"/>
    </xf>
    <xf numFmtId="0" fontId="18" fillId="0" borderId="6" xfId="0" applyFont="1" applyBorder="1"/>
    <xf numFmtId="165" fontId="17" fillId="0" borderId="6" xfId="1" applyNumberFormat="1" applyFont="1" applyBorder="1" applyAlignment="1"/>
    <xf numFmtId="166" fontId="17" fillId="0" borderId="6" xfId="1" applyNumberFormat="1" applyFont="1" applyBorder="1" applyAlignment="1"/>
    <xf numFmtId="9" fontId="17" fillId="4" borderId="5" xfId="2" applyFont="1" applyFill="1" applyBorder="1"/>
    <xf numFmtId="4" fontId="17" fillId="0" borderId="6" xfId="0" applyNumberFormat="1" applyFont="1" applyBorder="1"/>
    <xf numFmtId="9" fontId="17" fillId="0" borderId="6" xfId="2" applyFont="1" applyBorder="1"/>
    <xf numFmtId="0" fontId="21" fillId="0" borderId="6" xfId="0" applyFont="1" applyBorder="1" applyAlignment="1">
      <alignment horizontal="center"/>
    </xf>
    <xf numFmtId="3" fontId="21" fillId="0" borderId="6" xfId="3" applyNumberFormat="1" applyFont="1" applyFill="1" applyBorder="1"/>
    <xf numFmtId="165" fontId="24" fillId="0" borderId="6" xfId="1" applyNumberFormat="1" applyFont="1" applyBorder="1" applyAlignment="1"/>
    <xf numFmtId="166" fontId="24" fillId="0" borderId="6" xfId="1" applyNumberFormat="1" applyFont="1" applyBorder="1" applyAlignment="1"/>
    <xf numFmtId="9" fontId="24" fillId="4" borderId="5" xfId="2" applyFont="1" applyFill="1" applyBorder="1"/>
    <xf numFmtId="4" fontId="24" fillId="0" borderId="6" xfId="0" applyNumberFormat="1" applyFont="1" applyBorder="1"/>
    <xf numFmtId="9" fontId="24" fillId="0" borderId="6" xfId="2" applyFont="1" applyBorder="1"/>
    <xf numFmtId="3" fontId="24" fillId="0" borderId="6" xfId="3" applyNumberFormat="1" applyFont="1" applyFill="1" applyBorder="1"/>
    <xf numFmtId="3" fontId="21" fillId="0" borderId="6" xfId="3" applyNumberFormat="1" applyFont="1" applyBorder="1"/>
    <xf numFmtId="0" fontId="17" fillId="0" borderId="6" xfId="0" applyFont="1" applyBorder="1" applyAlignment="1">
      <alignment horizontal="center"/>
    </xf>
    <xf numFmtId="0" fontId="17" fillId="0" borderId="6" xfId="0" applyFont="1" applyBorder="1"/>
    <xf numFmtId="0" fontId="24" fillId="0" borderId="6" xfId="0" applyFont="1" applyBorder="1" applyAlignment="1">
      <alignment horizontal="center"/>
    </xf>
    <xf numFmtId="3" fontId="24" fillId="0" borderId="6" xfId="3" applyNumberFormat="1" applyFont="1" applyBorder="1"/>
    <xf numFmtId="0" fontId="17" fillId="0" borderId="6" xfId="0" applyFont="1" applyBorder="1" applyAlignment="1">
      <alignment horizontal="center" vertical="center"/>
    </xf>
    <xf numFmtId="0" fontId="17" fillId="0" borderId="6" xfId="0" applyFont="1" applyBorder="1" applyAlignment="1">
      <alignment vertical="center"/>
    </xf>
    <xf numFmtId="165" fontId="17" fillId="0" borderId="6" xfId="1" applyNumberFormat="1" applyFont="1" applyBorder="1" applyAlignment="1">
      <alignment vertical="center"/>
    </xf>
    <xf numFmtId="9" fontId="17" fillId="4" borderId="5" xfId="2" applyFont="1" applyFill="1" applyBorder="1" applyAlignment="1">
      <alignment vertical="center"/>
    </xf>
    <xf numFmtId="4" fontId="17" fillId="0" borderId="6" xfId="0" applyNumberFormat="1" applyFont="1" applyBorder="1" applyAlignment="1">
      <alignment vertical="center"/>
    </xf>
    <xf numFmtId="9" fontId="17" fillId="0" borderId="6" xfId="2" applyFont="1" applyBorder="1" applyAlignment="1">
      <alignment vertical="center"/>
    </xf>
    <xf numFmtId="0" fontId="18" fillId="0" borderId="6" xfId="0" applyFont="1" applyBorder="1" applyAlignment="1">
      <alignment horizontal="center" vertical="center"/>
    </xf>
    <xf numFmtId="0" fontId="18" fillId="0" borderId="6" xfId="0" applyFont="1" applyBorder="1" applyAlignment="1">
      <alignment vertical="center"/>
    </xf>
    <xf numFmtId="165" fontId="24" fillId="0" borderId="6" xfId="1" applyNumberFormat="1" applyFont="1" applyBorder="1" applyAlignment="1">
      <alignment vertical="center"/>
    </xf>
    <xf numFmtId="9" fontId="20" fillId="4" borderId="5" xfId="2" applyFont="1" applyFill="1" applyBorder="1" applyAlignment="1">
      <alignment vertical="center"/>
    </xf>
    <xf numFmtId="0" fontId="21" fillId="0" borderId="6" xfId="0" applyFont="1" applyBorder="1"/>
    <xf numFmtId="165" fontId="25" fillId="0" borderId="6" xfId="1" applyNumberFormat="1" applyFont="1" applyFill="1" applyBorder="1" applyAlignment="1"/>
    <xf numFmtId="9" fontId="20" fillId="4" borderId="5" xfId="2" applyFont="1" applyFill="1" applyBorder="1"/>
    <xf numFmtId="165" fontId="26" fillId="0" borderId="6" xfId="1" applyNumberFormat="1" applyFont="1" applyBorder="1" applyAlignment="1"/>
    <xf numFmtId="9" fontId="27" fillId="4" borderId="5" xfId="2" applyFont="1" applyFill="1" applyBorder="1"/>
    <xf numFmtId="9" fontId="28" fillId="0" borderId="6" xfId="2" applyFont="1" applyBorder="1"/>
    <xf numFmtId="165" fontId="28" fillId="0" borderId="6" xfId="1" applyNumberFormat="1" applyFont="1" applyBorder="1" applyAlignment="1"/>
    <xf numFmtId="4" fontId="28" fillId="0" borderId="6" xfId="0" applyNumberFormat="1" applyFont="1" applyBorder="1"/>
    <xf numFmtId="9" fontId="29" fillId="4" borderId="5" xfId="2" applyFont="1" applyFill="1" applyBorder="1"/>
    <xf numFmtId="0" fontId="20" fillId="3" borderId="6" xfId="0" applyFont="1" applyFill="1" applyBorder="1" applyAlignment="1">
      <alignment horizontal="center"/>
    </xf>
    <xf numFmtId="0" fontId="20" fillId="3" borderId="6" xfId="0" applyFont="1" applyFill="1" applyBorder="1"/>
    <xf numFmtId="4" fontId="20" fillId="3" borderId="6" xfId="1" applyNumberFormat="1" applyFont="1" applyFill="1" applyBorder="1" applyAlignment="1"/>
    <xf numFmtId="165" fontId="20" fillId="3" borderId="6" xfId="1" applyNumberFormat="1" applyFont="1" applyFill="1" applyBorder="1" applyAlignment="1"/>
    <xf numFmtId="4" fontId="20" fillId="3" borderId="6" xfId="0" applyNumberFormat="1" applyFont="1" applyFill="1" applyBorder="1"/>
    <xf numFmtId="9" fontId="20" fillId="3" borderId="6" xfId="2" applyFont="1" applyFill="1" applyBorder="1"/>
    <xf numFmtId="0" fontId="20" fillId="4" borderId="6" xfId="0" applyFont="1" applyFill="1" applyBorder="1" applyAlignment="1">
      <alignment horizontal="center"/>
    </xf>
    <xf numFmtId="0" fontId="20" fillId="4" borderId="6" xfId="0" applyFont="1" applyFill="1" applyBorder="1"/>
    <xf numFmtId="4" fontId="20" fillId="4" borderId="6" xfId="1" applyNumberFormat="1" applyFont="1" applyFill="1" applyBorder="1" applyAlignment="1"/>
    <xf numFmtId="165" fontId="20" fillId="4" borderId="6" xfId="1" applyNumberFormat="1" applyFont="1" applyFill="1" applyBorder="1" applyAlignment="1"/>
    <xf numFmtId="9" fontId="20" fillId="4" borderId="6" xfId="2" applyFont="1" applyFill="1" applyBorder="1"/>
    <xf numFmtId="4" fontId="17" fillId="0" borderId="6" xfId="1" applyNumberFormat="1" applyFont="1" applyBorder="1" applyAlignment="1"/>
    <xf numFmtId="0" fontId="30" fillId="0" borderId="6" xfId="0" applyFont="1" applyBorder="1" applyAlignment="1">
      <alignment horizontal="center"/>
    </xf>
    <xf numFmtId="0" fontId="30" fillId="0" borderId="6" xfId="0" applyFont="1" applyBorder="1" applyAlignment="1">
      <alignment wrapText="1"/>
    </xf>
    <xf numFmtId="4" fontId="30" fillId="0" borderId="6" xfId="1" applyNumberFormat="1" applyFont="1" applyBorder="1" applyAlignment="1"/>
    <xf numFmtId="165" fontId="30" fillId="0" borderId="6" xfId="1" applyNumberFormat="1" applyFont="1" applyBorder="1" applyAlignment="1"/>
    <xf numFmtId="4" fontId="30" fillId="0" borderId="6" xfId="0" applyNumberFormat="1" applyFont="1" applyBorder="1"/>
    <xf numFmtId="9" fontId="30" fillId="0" borderId="6" xfId="2" applyFont="1" applyBorder="1"/>
    <xf numFmtId="0" fontId="24" fillId="0" borderId="6" xfId="0" applyFont="1" applyBorder="1"/>
    <xf numFmtId="4" fontId="24" fillId="0" borderId="6" xfId="1" applyNumberFormat="1" applyFont="1" applyBorder="1" applyAlignment="1"/>
    <xf numFmtId="165" fontId="24" fillId="0" borderId="6" xfId="1" applyNumberFormat="1" applyFont="1" applyFill="1" applyBorder="1" applyAlignment="1"/>
    <xf numFmtId="0" fontId="30" fillId="0" borderId="6" xfId="0" applyFont="1" applyBorder="1"/>
    <xf numFmtId="167" fontId="30" fillId="0" borderId="6" xfId="1" applyNumberFormat="1" applyFont="1" applyBorder="1" applyAlignment="1"/>
    <xf numFmtId="9" fontId="31" fillId="4" borderId="5" xfId="2" applyFont="1" applyFill="1" applyBorder="1"/>
    <xf numFmtId="4" fontId="3" fillId="0" borderId="0" xfId="0" applyNumberFormat="1" applyFont="1"/>
    <xf numFmtId="2" fontId="24" fillId="0" borderId="6" xfId="1" applyNumberFormat="1" applyFont="1" applyBorder="1" applyAlignment="1"/>
    <xf numFmtId="168" fontId="3" fillId="0" borderId="0" xfId="0" applyNumberFormat="1" applyFont="1"/>
    <xf numFmtId="0" fontId="24" fillId="0" borderId="6" xfId="0" applyNumberFormat="1" applyFont="1" applyBorder="1" applyAlignment="1">
      <alignment wrapText="1"/>
    </xf>
    <xf numFmtId="167" fontId="24" fillId="0" borderId="6" xfId="1" applyNumberFormat="1" applyFont="1" applyBorder="1" applyAlignment="1"/>
    <xf numFmtId="169" fontId="24" fillId="0" borderId="6" xfId="1" applyNumberFormat="1" applyFont="1" applyBorder="1" applyAlignment="1"/>
    <xf numFmtId="4" fontId="24" fillId="0" borderId="6" xfId="0" applyNumberFormat="1" applyFont="1" applyBorder="1" applyAlignment="1">
      <alignment horizontal="right"/>
    </xf>
    <xf numFmtId="0" fontId="25" fillId="0" borderId="6" xfId="4" applyFont="1" applyFill="1" applyBorder="1"/>
    <xf numFmtId="0" fontId="24" fillId="0" borderId="6" xfId="0" applyFont="1" applyBorder="1" applyAlignment="1">
      <alignment wrapText="1"/>
    </xf>
    <xf numFmtId="0" fontId="24" fillId="0" borderId="6" xfId="0" applyFont="1" applyBorder="1" applyAlignment="1">
      <alignment horizontal="center" vertical="center"/>
    </xf>
    <xf numFmtId="0" fontId="24" fillId="0" borderId="6" xfId="0" applyFont="1" applyBorder="1" applyAlignment="1">
      <alignment vertical="center" wrapText="1"/>
    </xf>
    <xf numFmtId="4" fontId="24" fillId="0" borderId="6" xfId="1" applyNumberFormat="1" applyFont="1" applyBorder="1" applyAlignment="1">
      <alignment vertical="center"/>
    </xf>
    <xf numFmtId="2" fontId="26" fillId="0" borderId="6" xfId="1" quotePrefix="1" applyNumberFormat="1" applyFont="1" applyBorder="1" applyAlignment="1">
      <alignment vertical="center"/>
    </xf>
    <xf numFmtId="9" fontId="27" fillId="4" borderId="5" xfId="2" applyFont="1" applyFill="1" applyBorder="1" applyAlignment="1">
      <alignment vertical="center"/>
    </xf>
    <xf numFmtId="4" fontId="24" fillId="0" borderId="6" xfId="0" applyNumberFormat="1" applyFont="1" applyBorder="1" applyAlignment="1">
      <alignment vertical="center"/>
    </xf>
    <xf numFmtId="4" fontId="3" fillId="0" borderId="0" xfId="0" applyNumberFormat="1" applyFont="1" applyAlignment="1">
      <alignment vertical="center"/>
    </xf>
    <xf numFmtId="2" fontId="26" fillId="0" borderId="6" xfId="1" quotePrefix="1" applyNumberFormat="1" applyFont="1" applyBorder="1" applyAlignment="1"/>
    <xf numFmtId="4" fontId="28" fillId="0" borderId="6" xfId="1" applyNumberFormat="1" applyFont="1" applyBorder="1" applyAlignment="1"/>
    <xf numFmtId="0" fontId="14" fillId="0" borderId="6" xfId="0" applyFont="1" applyBorder="1" applyAlignment="1">
      <alignment horizontal="center"/>
    </xf>
    <xf numFmtId="0" fontId="14" fillId="0" borderId="6" xfId="0" applyFont="1" applyBorder="1" applyAlignment="1">
      <alignment wrapText="1"/>
    </xf>
    <xf numFmtId="4" fontId="14" fillId="0" borderId="6" xfId="1" applyNumberFormat="1" applyFont="1" applyBorder="1" applyAlignment="1"/>
    <xf numFmtId="165" fontId="14" fillId="0" borderId="6" xfId="1" applyNumberFormat="1" applyFont="1" applyBorder="1" applyAlignment="1"/>
    <xf numFmtId="4" fontId="14" fillId="0" borderId="6" xfId="0" applyNumberFormat="1" applyFont="1" applyBorder="1"/>
    <xf numFmtId="0" fontId="14" fillId="0" borderId="6" xfId="0" applyFont="1" applyBorder="1"/>
    <xf numFmtId="0" fontId="14" fillId="0" borderId="7" xfId="0" applyFont="1" applyBorder="1" applyAlignment="1">
      <alignment horizontal="center"/>
    </xf>
    <xf numFmtId="4" fontId="14" fillId="0" borderId="7" xfId="1" applyNumberFormat="1" applyFont="1" applyBorder="1" applyAlignment="1"/>
    <xf numFmtId="166" fontId="14" fillId="0" borderId="7" xfId="1" applyNumberFormat="1" applyFont="1" applyBorder="1" applyAlignment="1"/>
    <xf numFmtId="4" fontId="14" fillId="0" borderId="7" xfId="0" applyNumberFormat="1" applyFont="1" applyBorder="1"/>
    <xf numFmtId="0" fontId="17" fillId="0" borderId="7" xfId="0" applyFont="1" applyBorder="1" applyAlignment="1">
      <alignment horizontal="center"/>
    </xf>
    <xf numFmtId="0" fontId="17" fillId="0" borderId="6" xfId="0" applyFont="1" applyBorder="1" applyAlignment="1">
      <alignment wrapText="1"/>
    </xf>
    <xf numFmtId="4" fontId="17" fillId="0" borderId="7" xfId="1" applyNumberFormat="1" applyFont="1" applyBorder="1" applyAlignment="1"/>
    <xf numFmtId="165" fontId="17" fillId="0" borderId="7" xfId="1" applyNumberFormat="1" applyFont="1" applyBorder="1" applyAlignment="1"/>
    <xf numFmtId="4" fontId="17" fillId="0" borderId="7" xfId="0" applyNumberFormat="1" applyFont="1" applyBorder="1"/>
    <xf numFmtId="0" fontId="24" fillId="0" borderId="7" xfId="0" applyFont="1" applyBorder="1" applyAlignment="1">
      <alignment horizontal="center"/>
    </xf>
    <xf numFmtId="4" fontId="24" fillId="0" borderId="7" xfId="1" applyNumberFormat="1" applyFont="1" applyBorder="1" applyAlignment="1"/>
    <xf numFmtId="165" fontId="24" fillId="0" borderId="7" xfId="1" applyNumberFormat="1" applyFont="1" applyBorder="1" applyAlignment="1"/>
    <xf numFmtId="4" fontId="24" fillId="0" borderId="7" xfId="0" applyNumberFormat="1" applyFont="1" applyBorder="1"/>
    <xf numFmtId="0" fontId="15" fillId="0" borderId="0" xfId="0" applyFont="1"/>
    <xf numFmtId="0" fontId="24" fillId="0" borderId="7" xfId="0" applyFont="1" applyBorder="1" applyAlignment="1">
      <alignment horizontal="center" vertical="center"/>
    </xf>
    <xf numFmtId="4" fontId="24" fillId="0" borderId="7" xfId="1" applyNumberFormat="1" applyFont="1" applyBorder="1" applyAlignment="1">
      <alignment vertical="center"/>
    </xf>
    <xf numFmtId="9" fontId="24" fillId="4" borderId="6" xfId="2" applyFont="1" applyFill="1" applyBorder="1" applyAlignment="1">
      <alignment vertical="center"/>
    </xf>
    <xf numFmtId="4" fontId="24" fillId="0" borderId="7" xfId="0" applyNumberFormat="1" applyFont="1" applyBorder="1" applyAlignment="1">
      <alignment vertical="center"/>
    </xf>
    <xf numFmtId="9" fontId="24" fillId="0" borderId="6" xfId="2" applyFont="1" applyBorder="1" applyAlignment="1">
      <alignment vertical="center"/>
    </xf>
    <xf numFmtId="0" fontId="17" fillId="3" borderId="6" xfId="0" applyFont="1" applyFill="1" applyBorder="1" applyAlignment="1">
      <alignment horizontal="center"/>
    </xf>
    <xf numFmtId="0" fontId="17" fillId="3" borderId="6" xfId="0" applyFont="1" applyFill="1" applyBorder="1"/>
    <xf numFmtId="165" fontId="17" fillId="3" borderId="6" xfId="1" applyNumberFormat="1" applyFont="1" applyFill="1" applyBorder="1" applyAlignment="1"/>
    <xf numFmtId="4" fontId="17" fillId="3" borderId="6" xfId="0" applyNumberFormat="1" applyFont="1" applyFill="1" applyBorder="1"/>
    <xf numFmtId="9" fontId="24" fillId="3" borderId="6" xfId="2" applyFont="1" applyFill="1" applyBorder="1"/>
    <xf numFmtId="0" fontId="24" fillId="0" borderId="6" xfId="0" applyFont="1" applyFill="1" applyBorder="1" applyAlignment="1">
      <alignment horizontal="center"/>
    </xf>
    <xf numFmtId="0" fontId="24" fillId="0" borderId="6" xfId="0" applyFont="1" applyFill="1" applyBorder="1"/>
    <xf numFmtId="4" fontId="24" fillId="0" borderId="6" xfId="0" applyNumberFormat="1" applyFont="1" applyFill="1" applyBorder="1"/>
    <xf numFmtId="0" fontId="3" fillId="0" borderId="0" xfId="0" applyFont="1" applyFill="1"/>
    <xf numFmtId="9" fontId="24" fillId="0" borderId="6" xfId="2" applyFont="1" applyFill="1" applyBorder="1"/>
    <xf numFmtId="0" fontId="17" fillId="0" borderId="6" xfId="0" applyFont="1" applyFill="1" applyBorder="1" applyAlignment="1">
      <alignment horizontal="center"/>
    </xf>
    <xf numFmtId="0" fontId="17" fillId="0" borderId="6" xfId="0" applyFont="1" applyFill="1" applyBorder="1"/>
    <xf numFmtId="165" fontId="17" fillId="0" borderId="6" xfId="1" applyNumberFormat="1" applyFont="1" applyFill="1" applyBorder="1" applyAlignment="1"/>
    <xf numFmtId="9" fontId="20" fillId="0" borderId="6" xfId="2" applyFont="1" applyFill="1" applyBorder="1"/>
    <xf numFmtId="4" fontId="17" fillId="0" borderId="6" xfId="0" applyNumberFormat="1" applyFont="1" applyFill="1" applyBorder="1"/>
    <xf numFmtId="0" fontId="24" fillId="0" borderId="8" xfId="0" applyFont="1" applyBorder="1" applyAlignment="1">
      <alignment horizontal="center" vertical="center"/>
    </xf>
    <xf numFmtId="0" fontId="24" fillId="0" borderId="8" xfId="0" applyFont="1" applyBorder="1" applyAlignment="1">
      <alignment vertical="center" wrapText="1"/>
    </xf>
    <xf numFmtId="165" fontId="24" fillId="0" borderId="8" xfId="1" applyNumberFormat="1" applyFont="1" applyBorder="1" applyAlignment="1">
      <alignment vertical="center"/>
    </xf>
    <xf numFmtId="9" fontId="24" fillId="4" borderId="8" xfId="2" applyFont="1" applyFill="1" applyBorder="1" applyAlignment="1">
      <alignment vertical="center"/>
    </xf>
    <xf numFmtId="4" fontId="24" fillId="0" borderId="8" xfId="0" applyNumberFormat="1" applyFont="1" applyBorder="1" applyAlignment="1">
      <alignment vertical="center"/>
    </xf>
    <xf numFmtId="0" fontId="33" fillId="0" borderId="0" xfId="5" applyFont="1" applyBorder="1" applyAlignment="1">
      <alignment horizontal="center"/>
    </xf>
    <xf numFmtId="0" fontId="34" fillId="0" borderId="0" xfId="5" applyFont="1" applyBorder="1" applyAlignment="1"/>
    <xf numFmtId="0" fontId="35" fillId="0" borderId="0" xfId="5" applyFont="1" applyBorder="1" applyAlignment="1"/>
    <xf numFmtId="2" fontId="3" fillId="0" borderId="0" xfId="0" applyNumberFormat="1" applyFont="1" applyAlignment="1">
      <alignment vertical="center"/>
    </xf>
    <xf numFmtId="2" fontId="7" fillId="0" borderId="0" xfId="0" applyNumberFormat="1" applyFont="1" applyAlignment="1">
      <alignment vertical="center"/>
    </xf>
    <xf numFmtId="0" fontId="36" fillId="0" borderId="0" xfId="5" applyFont="1" applyAlignment="1">
      <alignment horizontal="center" vertical="center"/>
    </xf>
    <xf numFmtId="0" fontId="37" fillId="0" borderId="0" xfId="5" applyFont="1" applyAlignment="1">
      <alignment vertical="center"/>
    </xf>
    <xf numFmtId="0" fontId="38" fillId="0" borderId="0" xfId="5" applyFont="1" applyAlignment="1">
      <alignment vertical="center"/>
    </xf>
  </cellXfs>
  <cellStyles count="6">
    <cellStyle name="Comma" xfId="1" builtinId="3"/>
    <cellStyle name="Normal" xfId="0" builtinId="0"/>
    <cellStyle name="Normal 3" xfId="5"/>
    <cellStyle name="Normal_6.15.BAOCAOPLP" xfId="3"/>
    <cellStyle name="Normal_Dutoan2013.13.8"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ogle%20Drive/2020/GTVT/PHANKHAIDT2020.VPGTV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anh%20Doogle/2019/GTVT/19.BCKHOANCHI%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0/GTVT/PHANKHAIDT2020.GTV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0/GTVT/CONGKHAITC/CONGKHAITC%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Khue\2002\XN_KSTK\HO_SO\LINH\BEN-CAU\LP-NDIEN\BEN-CAU\MSOF43\EXCEL\TAI_VU\HDONG_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CCTL"/>
      <sheetName val="DUKIEN.NSNN"/>
      <sheetName val="KPTHEONV"/>
      <sheetName val="TH.PHANKHAIDT"/>
      <sheetName val="GTVT.TABMID"/>
      <sheetName val="BCKHOANCHI"/>
    </sheetNames>
    <sheetDataSet>
      <sheetData sheetId="0" refreshError="1">
        <row r="7">
          <cell r="E7">
            <v>2350</v>
          </cell>
        </row>
        <row r="8">
          <cell r="E8">
            <v>450</v>
          </cell>
        </row>
        <row r="9">
          <cell r="E9">
            <v>220</v>
          </cell>
        </row>
        <row r="21">
          <cell r="E21">
            <v>204.78182000000001</v>
          </cell>
        </row>
        <row r="47">
          <cell r="E47">
            <v>2778.2181799999998</v>
          </cell>
        </row>
        <row r="88">
          <cell r="E88">
            <v>84.5</v>
          </cell>
        </row>
        <row r="116">
          <cell r="E116">
            <v>15</v>
          </cell>
        </row>
      </sheetData>
      <sheetData sheetId="1" refreshError="1">
        <row r="7">
          <cell r="E7">
            <v>4450</v>
          </cell>
        </row>
        <row r="8">
          <cell r="E8">
            <v>90</v>
          </cell>
        </row>
        <row r="9">
          <cell r="E9">
            <v>2</v>
          </cell>
        </row>
        <row r="10">
          <cell r="E10">
            <v>3</v>
          </cell>
        </row>
      </sheetData>
      <sheetData sheetId="2" refreshError="1"/>
      <sheetData sheetId="3" refreshError="1">
        <row r="12">
          <cell r="E12">
            <v>3211.2909469999995</v>
          </cell>
        </row>
        <row r="35">
          <cell r="E35">
            <v>690.70905300000004</v>
          </cell>
        </row>
        <row r="76">
          <cell r="E76">
            <v>95</v>
          </cell>
        </row>
        <row r="95">
          <cell r="E95">
            <v>47</v>
          </cell>
        </row>
        <row r="106">
          <cell r="E106">
            <v>16</v>
          </cell>
        </row>
        <row r="110">
          <cell r="E110">
            <v>44</v>
          </cell>
        </row>
        <row r="121">
          <cell r="E121">
            <v>90</v>
          </cell>
        </row>
        <row r="131">
          <cell r="E131">
            <v>55</v>
          </cell>
        </row>
        <row r="140">
          <cell r="E140">
            <v>10</v>
          </cell>
        </row>
        <row r="143">
          <cell r="E143">
            <v>75</v>
          </cell>
        </row>
        <row r="148">
          <cell r="E148">
            <v>72</v>
          </cell>
        </row>
        <row r="152">
          <cell r="E152">
            <v>3</v>
          </cell>
        </row>
        <row r="154">
          <cell r="E154">
            <v>2487</v>
          </cell>
        </row>
      </sheetData>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40%"/>
      <sheetName val="DUKIEN.NSNN"/>
      <sheetName val="BCKHOANCHI"/>
      <sheetName val="QII.19.PHANBOQUY"/>
    </sheetNames>
    <sheetDataSet>
      <sheetData sheetId="0">
        <row r="7">
          <cell r="E7">
            <v>2350</v>
          </cell>
        </row>
        <row r="16">
          <cell r="E16">
            <v>22</v>
          </cell>
        </row>
      </sheetData>
      <sheetData sheetId="1">
        <row r="7">
          <cell r="E7">
            <v>4450</v>
          </cell>
        </row>
        <row r="9">
          <cell r="E9">
            <v>90</v>
          </cell>
        </row>
        <row r="10">
          <cell r="E10">
            <v>2</v>
          </cell>
        </row>
      </sheetData>
      <sheetData sheetId="2"/>
      <sheetData sheetId="3">
        <row r="11">
          <cell r="E11">
            <v>3397.5592669999996</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KPTHEONV"/>
      <sheetName val="TH.PHANKHAIDT"/>
      <sheetName val="GTVT.TABMID"/>
      <sheetName val="BCKHOANCHIQ3"/>
      <sheetName val="BCKHOANCHIQ2"/>
      <sheetName val="BCTKthem10%"/>
      <sheetName val="BCKHOANCHIQ1"/>
      <sheetName val="QI.20.PHANBOQUY"/>
    </sheetNames>
    <sheetDataSet>
      <sheetData sheetId="0">
        <row r="7">
          <cell r="J7">
            <v>777870000</v>
          </cell>
        </row>
      </sheetData>
      <sheetData sheetId="1"/>
      <sheetData sheetId="2">
        <row r="7">
          <cell r="J7">
            <v>1228635000</v>
          </cell>
        </row>
      </sheetData>
      <sheetData sheetId="3"/>
      <sheetData sheetId="4">
        <row r="12">
          <cell r="J12">
            <v>738.63968099999988</v>
          </cell>
        </row>
        <row r="157">
          <cell r="E157">
            <v>391537200</v>
          </cell>
        </row>
        <row r="174">
          <cell r="E174">
            <v>168524493000</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04.2019"/>
      <sheetName val="BS02.VPSO"/>
      <sheetName val="BS03.2019 (2)"/>
      <sheetName val="BS03.2019"/>
      <sheetName val="BS03.QIV-2020 "/>
      <sheetName val="BS03.QIII-2020"/>
      <sheetName val="BS03.QII-2020"/>
      <sheetName val="BS03.QI-2020"/>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19"/>
      <sheetName val="XDCB"/>
      <sheetName val="Sheet1 (6)"/>
      <sheetName val="XL4Poppy"/>
      <sheetName val="DI-E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 val="DU_TO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workbookViewId="0">
      <selection activeCell="B8" sqref="B8:H8"/>
    </sheetView>
  </sheetViews>
  <sheetFormatPr defaultRowHeight="12.75" x14ac:dyDescent="0.2"/>
  <cols>
    <col min="1" max="1" width="1.85546875" style="1" customWidth="1"/>
    <col min="2" max="2" width="6.140625" style="1" customWidth="1"/>
    <col min="3" max="3" width="38.85546875" style="1" customWidth="1"/>
    <col min="4" max="4" width="14.28515625" style="7" customWidth="1"/>
    <col min="5" max="5" width="13.5703125" style="8" customWidth="1"/>
    <col min="6" max="6" width="14.140625" style="1" customWidth="1"/>
    <col min="7" max="7" width="11.140625" style="1" hidden="1" customWidth="1"/>
    <col min="8" max="8" width="14.28515625" style="1" customWidth="1"/>
    <col min="9" max="9" width="9.140625" style="1"/>
    <col min="10" max="10" width="9.5703125" style="1" bestFit="1" customWidth="1"/>
    <col min="11" max="16384" width="9.140625" style="1"/>
  </cols>
  <sheetData>
    <row r="1" spans="2:8" ht="15" x14ac:dyDescent="0.25">
      <c r="B1" s="2" t="s">
        <v>0</v>
      </c>
      <c r="C1" s="2"/>
      <c r="D1" s="2"/>
      <c r="E1" s="2"/>
      <c r="F1" s="2"/>
      <c r="G1" s="2"/>
      <c r="H1" s="2"/>
    </row>
    <row r="2" spans="2:8" ht="7.5" customHeight="1" x14ac:dyDescent="0.25">
      <c r="B2" s="3"/>
      <c r="C2" s="3"/>
      <c r="D2" s="4"/>
      <c r="E2" s="5"/>
      <c r="F2" s="3"/>
      <c r="G2" s="3"/>
      <c r="H2" s="3"/>
    </row>
    <row r="3" spans="2:8" ht="14.25" x14ac:dyDescent="0.2">
      <c r="B3" s="6" t="s">
        <v>1</v>
      </c>
    </row>
    <row r="4" spans="2:8" ht="14.25" x14ac:dyDescent="0.2">
      <c r="B4" s="6" t="s">
        <v>2</v>
      </c>
    </row>
    <row r="5" spans="2:8" s="9" customFormat="1" ht="39" customHeight="1" x14ac:dyDescent="0.25">
      <c r="B5" s="10" t="s">
        <v>3</v>
      </c>
      <c r="C5" s="10"/>
      <c r="D5" s="10"/>
      <c r="E5" s="10"/>
      <c r="F5" s="10"/>
      <c r="G5" s="10"/>
      <c r="H5" s="10"/>
    </row>
    <row r="6" spans="2:8" s="9" customFormat="1" ht="39" customHeight="1" x14ac:dyDescent="0.25">
      <c r="B6" s="11" t="s">
        <v>4</v>
      </c>
      <c r="C6" s="11"/>
      <c r="D6" s="11"/>
      <c r="E6" s="11"/>
      <c r="F6" s="11"/>
      <c r="G6" s="11"/>
      <c r="H6" s="11"/>
    </row>
    <row r="7" spans="2:8" ht="31.5" customHeight="1" x14ac:dyDescent="0.25">
      <c r="B7" s="12" t="s">
        <v>5</v>
      </c>
      <c r="C7" s="12"/>
      <c r="D7" s="12"/>
      <c r="E7" s="12"/>
      <c r="F7" s="12"/>
      <c r="G7" s="12"/>
      <c r="H7" s="12"/>
    </row>
    <row r="8" spans="2:8" s="9" customFormat="1" ht="58.5" customHeight="1" x14ac:dyDescent="0.25">
      <c r="B8" s="13" t="s">
        <v>6</v>
      </c>
      <c r="C8" s="13"/>
      <c r="D8" s="13"/>
      <c r="E8" s="13"/>
      <c r="F8" s="13"/>
      <c r="G8" s="13"/>
      <c r="H8" s="13"/>
    </row>
    <row r="9" spans="2:8" s="9" customFormat="1" ht="34.5" customHeight="1" x14ac:dyDescent="0.25">
      <c r="B9" s="14" t="s">
        <v>7</v>
      </c>
      <c r="C9" s="14"/>
      <c r="D9" s="14"/>
      <c r="E9" s="14"/>
      <c r="F9" s="14"/>
      <c r="G9" s="14"/>
      <c r="H9" s="14"/>
    </row>
    <row r="10" spans="2:8" ht="20.25" customHeight="1" x14ac:dyDescent="0.25">
      <c r="B10" s="15"/>
      <c r="C10" s="16"/>
      <c r="D10" s="17"/>
      <c r="E10" s="18"/>
      <c r="F10" s="19" t="s">
        <v>8</v>
      </c>
      <c r="G10" s="19"/>
      <c r="H10" s="19"/>
    </row>
    <row r="11" spans="2:8" ht="78.75" customHeight="1" x14ac:dyDescent="0.2">
      <c r="B11" s="20" t="s">
        <v>9</v>
      </c>
      <c r="C11" s="20" t="s">
        <v>10</v>
      </c>
      <c r="D11" s="21" t="s">
        <v>11</v>
      </c>
      <c r="E11" s="22" t="s">
        <v>12</v>
      </c>
      <c r="F11" s="20" t="s">
        <v>13</v>
      </c>
      <c r="G11" s="20" t="s">
        <v>14</v>
      </c>
      <c r="H11" s="20" t="s">
        <v>15</v>
      </c>
    </row>
    <row r="12" spans="2:8" x14ac:dyDescent="0.2">
      <c r="B12" s="23">
        <v>1</v>
      </c>
      <c r="C12" s="23">
        <v>2</v>
      </c>
      <c r="D12" s="24">
        <v>3</v>
      </c>
      <c r="E12" s="25">
        <v>4</v>
      </c>
      <c r="F12" s="26">
        <v>5</v>
      </c>
      <c r="G12" s="27"/>
      <c r="H12" s="24">
        <v>6</v>
      </c>
    </row>
    <row r="13" spans="2:8" x14ac:dyDescent="0.2">
      <c r="B13" s="28" t="s">
        <v>16</v>
      </c>
      <c r="C13" s="29" t="s">
        <v>17</v>
      </c>
      <c r="D13" s="30">
        <f>SUM(D14)</f>
        <v>7565</v>
      </c>
      <c r="E13" s="31">
        <f>SUM(E14)</f>
        <v>2546.1639999999998</v>
      </c>
      <c r="F13" s="32">
        <f t="shared" ref="F13:F74" si="0">E13/D13</f>
        <v>0.33657157964309314</v>
      </c>
      <c r="G13" s="33">
        <f>SUM(G14)</f>
        <v>2129.21</v>
      </c>
      <c r="H13" s="34">
        <f t="shared" ref="H13:H74" si="1">E13/G13</f>
        <v>1.1958256818256534</v>
      </c>
    </row>
    <row r="14" spans="2:8" x14ac:dyDescent="0.2">
      <c r="B14" s="35" t="s">
        <v>18</v>
      </c>
      <c r="C14" s="36" t="s">
        <v>19</v>
      </c>
      <c r="D14" s="37">
        <f>SUM(D15,D21)</f>
        <v>7565</v>
      </c>
      <c r="E14" s="38">
        <f>SUM(E15,E21)</f>
        <v>2546.1639999999998</v>
      </c>
      <c r="F14" s="39">
        <f t="shared" si="0"/>
        <v>0.33657157964309314</v>
      </c>
      <c r="G14" s="40">
        <f>SUM(G15,G21)</f>
        <v>2129.21</v>
      </c>
      <c r="H14" s="41">
        <f t="shared" si="1"/>
        <v>1.1958256818256534</v>
      </c>
    </row>
    <row r="15" spans="2:8" x14ac:dyDescent="0.2">
      <c r="B15" s="35">
        <v>1</v>
      </c>
      <c r="C15" s="36" t="s">
        <v>20</v>
      </c>
      <c r="D15" s="37">
        <f>SUM(D16:D20)</f>
        <v>4545</v>
      </c>
      <c r="E15" s="38">
        <f>SUM(E16:E20)</f>
        <v>1225.385</v>
      </c>
      <c r="F15" s="39">
        <f t="shared" si="0"/>
        <v>0.26961166116611662</v>
      </c>
      <c r="G15" s="40">
        <f>SUM(G16:G20)</f>
        <v>1123.28</v>
      </c>
      <c r="H15" s="41">
        <f t="shared" si="1"/>
        <v>1.0908989744320206</v>
      </c>
    </row>
    <row r="16" spans="2:8" x14ac:dyDescent="0.2">
      <c r="B16" s="42" t="s">
        <v>21</v>
      </c>
      <c r="C16" s="43" t="s">
        <v>22</v>
      </c>
      <c r="D16" s="44">
        <f>[1]DUKIEN.LEPHI!$E$7</f>
        <v>4450</v>
      </c>
      <c r="E16" s="45">
        <v>1215.405</v>
      </c>
      <c r="F16" s="46">
        <f>E16/D16</f>
        <v>0.27312471910112357</v>
      </c>
      <c r="G16" s="47">
        <v>1114.43</v>
      </c>
      <c r="H16" s="48">
        <f>E16/G16</f>
        <v>1.0906068573171934</v>
      </c>
    </row>
    <row r="17" spans="2:8" x14ac:dyDescent="0.2">
      <c r="B17" s="42" t="s">
        <v>23</v>
      </c>
      <c r="C17" s="49" t="s">
        <v>24</v>
      </c>
      <c r="D17" s="44"/>
      <c r="E17" s="44">
        <v>0</v>
      </c>
      <c r="F17" s="46"/>
      <c r="G17" s="47">
        <v>0</v>
      </c>
      <c r="H17" s="48">
        <v>0</v>
      </c>
    </row>
    <row r="18" spans="2:8" x14ac:dyDescent="0.2">
      <c r="B18" s="42" t="s">
        <v>25</v>
      </c>
      <c r="C18" s="43" t="s">
        <v>26</v>
      </c>
      <c r="D18" s="44">
        <f>[1]DUKIEN.LEPHI!$E$8</f>
        <v>90</v>
      </c>
      <c r="E18" s="44">
        <v>8.65</v>
      </c>
      <c r="F18" s="46">
        <f t="shared" si="0"/>
        <v>9.6111111111111119E-2</v>
      </c>
      <c r="G18" s="47">
        <v>7.05</v>
      </c>
      <c r="H18" s="48">
        <f t="shared" si="1"/>
        <v>1.2269503546099292</v>
      </c>
    </row>
    <row r="19" spans="2:8" x14ac:dyDescent="0.2">
      <c r="B19" s="42" t="s">
        <v>27</v>
      </c>
      <c r="C19" s="50" t="s">
        <v>28</v>
      </c>
      <c r="D19" s="44">
        <f>[1]DUKIEN.LEPHI!$E$9</f>
        <v>2</v>
      </c>
      <c r="E19" s="44">
        <v>0.35</v>
      </c>
      <c r="F19" s="46">
        <f t="shared" si="0"/>
        <v>0.17499999999999999</v>
      </c>
      <c r="G19" s="47">
        <v>1.45</v>
      </c>
      <c r="H19" s="48">
        <f t="shared" si="1"/>
        <v>0.24137931034482757</v>
      </c>
    </row>
    <row r="20" spans="2:8" x14ac:dyDescent="0.2">
      <c r="B20" s="42" t="s">
        <v>29</v>
      </c>
      <c r="C20" s="50" t="s">
        <v>30</v>
      </c>
      <c r="D20" s="44">
        <f>[1]DUKIEN.LEPHI!$E$10</f>
        <v>3</v>
      </c>
      <c r="E20" s="44">
        <v>0.98</v>
      </c>
      <c r="F20" s="46">
        <f t="shared" si="0"/>
        <v>0.32666666666666666</v>
      </c>
      <c r="G20" s="47">
        <v>0.35</v>
      </c>
      <c r="H20" s="48">
        <f t="shared" si="1"/>
        <v>2.8000000000000003</v>
      </c>
    </row>
    <row r="21" spans="2:8" x14ac:dyDescent="0.2">
      <c r="B21" s="51">
        <v>2</v>
      </c>
      <c r="C21" s="52" t="s">
        <v>31</v>
      </c>
      <c r="D21" s="37">
        <f>SUM(D22:D24)</f>
        <v>3020</v>
      </c>
      <c r="E21" s="37">
        <f>SUM(E22:E24)</f>
        <v>1320.779</v>
      </c>
      <c r="F21" s="39">
        <f t="shared" si="0"/>
        <v>0.43734403973509933</v>
      </c>
      <c r="G21" s="40">
        <f>SUM(G22:G24)</f>
        <v>1005.93</v>
      </c>
      <c r="H21" s="41">
        <f t="shared" si="1"/>
        <v>1.3129929517958507</v>
      </c>
    </row>
    <row r="22" spans="2:8" x14ac:dyDescent="0.2">
      <c r="B22" s="53" t="s">
        <v>32</v>
      </c>
      <c r="C22" s="54" t="s">
        <v>33</v>
      </c>
      <c r="D22" s="44">
        <f>[1]DUKIEN.PHI!$E$7</f>
        <v>2350</v>
      </c>
      <c r="E22" s="44">
        <v>854.58</v>
      </c>
      <c r="F22" s="46">
        <f t="shared" si="0"/>
        <v>0.36365106382978724</v>
      </c>
      <c r="G22" s="47">
        <v>792.27</v>
      </c>
      <c r="H22" s="48">
        <f t="shared" si="1"/>
        <v>1.0786474308001062</v>
      </c>
    </row>
    <row r="23" spans="2:8" x14ac:dyDescent="0.2">
      <c r="B23" s="53" t="s">
        <v>34</v>
      </c>
      <c r="C23" s="54" t="s">
        <v>35</v>
      </c>
      <c r="D23" s="44">
        <f>[1]DUKIEN.PHI!$E$8</f>
        <v>450</v>
      </c>
      <c r="E23" s="44">
        <v>464.9</v>
      </c>
      <c r="F23" s="46">
        <f t="shared" si="0"/>
        <v>1.0331111111111111</v>
      </c>
      <c r="G23" s="47">
        <v>206.27</v>
      </c>
      <c r="H23" s="48">
        <f t="shared" si="1"/>
        <v>2.253842051679837</v>
      </c>
    </row>
    <row r="24" spans="2:8" x14ac:dyDescent="0.2">
      <c r="B24" s="53" t="s">
        <v>36</v>
      </c>
      <c r="C24" s="54" t="s">
        <v>37</v>
      </c>
      <c r="D24" s="44">
        <f>[1]DUKIEN.PHI!$E$9</f>
        <v>220</v>
      </c>
      <c r="E24" s="44">
        <v>1.2989999999999999</v>
      </c>
      <c r="F24" s="46">
        <f t="shared" si="0"/>
        <v>5.904545454545454E-3</v>
      </c>
      <c r="G24" s="47">
        <v>7.39</v>
      </c>
      <c r="H24" s="48">
        <f t="shared" si="1"/>
        <v>0.17577807848443844</v>
      </c>
    </row>
    <row r="25" spans="2:8" s="9" customFormat="1" ht="15.75" customHeight="1" x14ac:dyDescent="0.25">
      <c r="B25" s="55" t="s">
        <v>38</v>
      </c>
      <c r="C25" s="56" t="s">
        <v>39</v>
      </c>
      <c r="D25" s="57">
        <f>SUM(D26,D33)</f>
        <v>2998</v>
      </c>
      <c r="E25" s="57">
        <f>SUM(E26,E33)</f>
        <v>1108.5749999999998</v>
      </c>
      <c r="F25" s="58">
        <f t="shared" si="0"/>
        <v>0.36977151434289518</v>
      </c>
      <c r="G25" s="59">
        <f>SUM(G26,G33)</f>
        <v>852.01</v>
      </c>
      <c r="H25" s="60">
        <f t="shared" si="1"/>
        <v>1.3011290947289349</v>
      </c>
    </row>
    <row r="26" spans="2:8" x14ac:dyDescent="0.2">
      <c r="B26" s="35">
        <v>1</v>
      </c>
      <c r="C26" s="36" t="s">
        <v>40</v>
      </c>
      <c r="D26" s="37">
        <f>D27+D28</f>
        <v>2998</v>
      </c>
      <c r="E26" s="37">
        <f>E27+E28</f>
        <v>1108.5749999999998</v>
      </c>
      <c r="F26" s="39">
        <f t="shared" si="0"/>
        <v>0.36977151434289518</v>
      </c>
      <c r="G26" s="40">
        <f>SUM(G27+G28)</f>
        <v>852.01</v>
      </c>
      <c r="H26" s="41">
        <f t="shared" si="1"/>
        <v>1.3011290947289349</v>
      </c>
    </row>
    <row r="27" spans="2:8" s="9" customFormat="1" ht="15.75" customHeight="1" x14ac:dyDescent="0.25">
      <c r="B27" s="61" t="s">
        <v>21</v>
      </c>
      <c r="C27" s="62" t="s">
        <v>41</v>
      </c>
      <c r="D27" s="57"/>
      <c r="E27" s="63"/>
      <c r="F27" s="64"/>
      <c r="G27" s="59"/>
      <c r="H27" s="60"/>
    </row>
    <row r="28" spans="2:8" x14ac:dyDescent="0.2">
      <c r="B28" s="35" t="s">
        <v>23</v>
      </c>
      <c r="C28" s="36" t="s">
        <v>42</v>
      </c>
      <c r="D28" s="37">
        <f>SUM(D29:D32)</f>
        <v>2998</v>
      </c>
      <c r="E28" s="37">
        <f>SUM(E29:E32)</f>
        <v>1108.5749999999998</v>
      </c>
      <c r="F28" s="39">
        <f t="shared" si="0"/>
        <v>0.36977151434289518</v>
      </c>
      <c r="G28" s="40">
        <f>SUM(G29:G32)</f>
        <v>852.01</v>
      </c>
      <c r="H28" s="41">
        <f t="shared" si="1"/>
        <v>1.3011290947289349</v>
      </c>
    </row>
    <row r="29" spans="2:8" x14ac:dyDescent="0.2">
      <c r="B29" s="42" t="s">
        <v>43</v>
      </c>
      <c r="C29" s="65" t="s">
        <v>44</v>
      </c>
      <c r="D29" s="66">
        <f>[1]DUKIEN.PHI!$E$21</f>
        <v>204.78182000000001</v>
      </c>
      <c r="E29" s="44">
        <f>52.879+1</f>
        <v>53.878999999999998</v>
      </c>
      <c r="F29" s="46">
        <f t="shared" si="0"/>
        <v>0.2631044103426759</v>
      </c>
      <c r="G29" s="47">
        <v>38.83</v>
      </c>
      <c r="H29" s="48">
        <f t="shared" si="1"/>
        <v>1.3875611640484162</v>
      </c>
    </row>
    <row r="30" spans="2:8" x14ac:dyDescent="0.2">
      <c r="B30" s="42" t="s">
        <v>45</v>
      </c>
      <c r="C30" s="65" t="s">
        <v>46</v>
      </c>
      <c r="D30" s="66">
        <f>[1]DUKIEN.PHI!$E$47-[1]DUKIEN.PHI!$E$88</f>
        <v>2693.7181799999998</v>
      </c>
      <c r="E30" s="44">
        <v>1054.6959999999999</v>
      </c>
      <c r="F30" s="46">
        <f t="shared" si="0"/>
        <v>0.39153910302524669</v>
      </c>
      <c r="G30" s="47">
        <v>813.18</v>
      </c>
      <c r="H30" s="48">
        <f t="shared" si="1"/>
        <v>1.2970018937996508</v>
      </c>
    </row>
    <row r="31" spans="2:8" x14ac:dyDescent="0.2">
      <c r="B31" s="42" t="s">
        <v>47</v>
      </c>
      <c r="C31" s="65" t="s">
        <v>48</v>
      </c>
      <c r="D31" s="66">
        <f>[1]DUKIEN.PHI!$E$88</f>
        <v>84.5</v>
      </c>
      <c r="E31" s="44"/>
      <c r="F31" s="67"/>
      <c r="G31" s="47"/>
      <c r="H31" s="41"/>
    </row>
    <row r="32" spans="2:8" ht="14.25" customHeight="1" x14ac:dyDescent="0.2">
      <c r="B32" s="42" t="s">
        <v>49</v>
      </c>
      <c r="C32" s="65" t="s">
        <v>50</v>
      </c>
      <c r="D32" s="66">
        <f>[1]DUKIEN.PHI!$E$116</f>
        <v>15</v>
      </c>
      <c r="E32" s="68"/>
      <c r="F32" s="69"/>
      <c r="G32" s="47"/>
      <c r="H32" s="70"/>
    </row>
    <row r="33" spans="2:8" x14ac:dyDescent="0.2">
      <c r="B33" s="35">
        <v>2</v>
      </c>
      <c r="C33" s="36" t="s">
        <v>51</v>
      </c>
      <c r="D33" s="37"/>
      <c r="E33" s="71"/>
      <c r="F33" s="69"/>
      <c r="G33" s="72"/>
      <c r="H33" s="70"/>
    </row>
    <row r="34" spans="2:8" x14ac:dyDescent="0.2">
      <c r="B34" s="35" t="s">
        <v>52</v>
      </c>
      <c r="C34" s="36" t="s">
        <v>53</v>
      </c>
      <c r="D34" s="37">
        <f>SUM(D35,D41)</f>
        <v>4567</v>
      </c>
      <c r="E34" s="37">
        <f>SUM(E35,E41)</f>
        <v>1225.5148999999999</v>
      </c>
      <c r="F34" s="39">
        <f t="shared" si="0"/>
        <v>0.26834134004817162</v>
      </c>
      <c r="G34" s="40">
        <f>SUM(G35,G41)</f>
        <v>1124.02</v>
      </c>
      <c r="H34" s="41">
        <f t="shared" si="1"/>
        <v>1.0902963470400882</v>
      </c>
    </row>
    <row r="35" spans="2:8" x14ac:dyDescent="0.2">
      <c r="B35" s="35">
        <v>1</v>
      </c>
      <c r="C35" s="36" t="s">
        <v>20</v>
      </c>
      <c r="D35" s="37">
        <f>SUM(D36:D40)</f>
        <v>4545</v>
      </c>
      <c r="E35" s="37">
        <f>SUM(E36:E40)</f>
        <v>1225.385</v>
      </c>
      <c r="F35" s="39">
        <f t="shared" si="0"/>
        <v>0.26961166116611662</v>
      </c>
      <c r="G35" s="47">
        <f>SUM(G36:G40)</f>
        <v>1123.28</v>
      </c>
      <c r="H35" s="41">
        <f t="shared" si="1"/>
        <v>1.0908989744320206</v>
      </c>
    </row>
    <row r="36" spans="2:8" x14ac:dyDescent="0.2">
      <c r="B36" s="42" t="s">
        <v>21</v>
      </c>
      <c r="C36" s="43" t="s">
        <v>54</v>
      </c>
      <c r="D36" s="44">
        <f>[2]DUKIEN.LEPHI!$E$7</f>
        <v>4450</v>
      </c>
      <c r="E36" s="44">
        <f>E16</f>
        <v>1215.405</v>
      </c>
      <c r="F36" s="46">
        <f t="shared" si="0"/>
        <v>0.27312471910112357</v>
      </c>
      <c r="G36" s="47">
        <f>G16</f>
        <v>1114.43</v>
      </c>
      <c r="H36" s="48">
        <f t="shared" si="1"/>
        <v>1.0906068573171934</v>
      </c>
    </row>
    <row r="37" spans="2:8" x14ac:dyDescent="0.2">
      <c r="B37" s="42" t="s">
        <v>23</v>
      </c>
      <c r="C37" s="49" t="s">
        <v>24</v>
      </c>
      <c r="D37" s="44"/>
      <c r="E37" s="44">
        <f t="shared" ref="E37:E40" si="2">E17</f>
        <v>0</v>
      </c>
      <c r="F37" s="46"/>
      <c r="G37" s="47">
        <f>G17</f>
        <v>0</v>
      </c>
      <c r="H37" s="48"/>
    </row>
    <row r="38" spans="2:8" x14ac:dyDescent="0.2">
      <c r="B38" s="42" t="s">
        <v>25</v>
      </c>
      <c r="C38" s="43" t="s">
        <v>55</v>
      </c>
      <c r="D38" s="44">
        <f>[2]DUKIEN.LEPHI!$E$9</f>
        <v>90</v>
      </c>
      <c r="E38" s="44">
        <f t="shared" si="2"/>
        <v>8.65</v>
      </c>
      <c r="F38" s="46">
        <f t="shared" si="0"/>
        <v>9.6111111111111119E-2</v>
      </c>
      <c r="G38" s="47">
        <f>G18</f>
        <v>7.05</v>
      </c>
      <c r="H38" s="48">
        <f t="shared" si="1"/>
        <v>1.2269503546099292</v>
      </c>
    </row>
    <row r="39" spans="2:8" x14ac:dyDescent="0.2">
      <c r="B39" s="42" t="s">
        <v>27</v>
      </c>
      <c r="C39" s="50" t="s">
        <v>56</v>
      </c>
      <c r="D39" s="44">
        <f>[2]DUKIEN.LEPHI!$E$10</f>
        <v>2</v>
      </c>
      <c r="E39" s="44">
        <f t="shared" si="2"/>
        <v>0.35</v>
      </c>
      <c r="F39" s="46">
        <f t="shared" si="0"/>
        <v>0.17499999999999999</v>
      </c>
      <c r="G39" s="47">
        <f>G19</f>
        <v>1.45</v>
      </c>
      <c r="H39" s="48">
        <f t="shared" si="1"/>
        <v>0.24137931034482757</v>
      </c>
    </row>
    <row r="40" spans="2:8" x14ac:dyDescent="0.2">
      <c r="B40" s="42" t="s">
        <v>29</v>
      </c>
      <c r="C40" s="50" t="s">
        <v>57</v>
      </c>
      <c r="D40" s="68">
        <v>3</v>
      </c>
      <c r="E40" s="44">
        <f t="shared" si="2"/>
        <v>0.98</v>
      </c>
      <c r="F40" s="46">
        <f t="shared" si="0"/>
        <v>0.32666666666666666</v>
      </c>
      <c r="G40" s="47">
        <f>G20</f>
        <v>0.35</v>
      </c>
      <c r="H40" s="48">
        <f t="shared" si="1"/>
        <v>2.8000000000000003</v>
      </c>
    </row>
    <row r="41" spans="2:8" x14ac:dyDescent="0.2">
      <c r="B41" s="35">
        <v>2</v>
      </c>
      <c r="C41" s="36" t="s">
        <v>31</v>
      </c>
      <c r="D41" s="37">
        <f>SUM(D42:D44)</f>
        <v>22</v>
      </c>
      <c r="E41" s="37">
        <f>SUM(E42:E44)</f>
        <v>0.12989999999999999</v>
      </c>
      <c r="F41" s="67">
        <f t="shared" si="0"/>
        <v>5.904545454545454E-3</v>
      </c>
      <c r="G41" s="40">
        <f>SUM(G42:G44)</f>
        <v>0.74</v>
      </c>
      <c r="H41" s="41">
        <f t="shared" si="1"/>
        <v>0.17554054054054052</v>
      </c>
    </row>
    <row r="42" spans="2:8" x14ac:dyDescent="0.2">
      <c r="B42" s="53" t="s">
        <v>32</v>
      </c>
      <c r="C42" s="54" t="s">
        <v>33</v>
      </c>
      <c r="D42" s="44"/>
      <c r="E42" s="44"/>
      <c r="F42" s="67"/>
      <c r="G42" s="47"/>
      <c r="H42" s="41"/>
    </row>
    <row r="43" spans="2:8" x14ac:dyDescent="0.2">
      <c r="B43" s="53" t="s">
        <v>34</v>
      </c>
      <c r="C43" s="54" t="s">
        <v>35</v>
      </c>
      <c r="D43" s="44"/>
      <c r="E43" s="44"/>
      <c r="F43" s="67"/>
      <c r="G43" s="47">
        <v>0.74</v>
      </c>
      <c r="H43" s="41"/>
    </row>
    <row r="44" spans="2:8" x14ac:dyDescent="0.2">
      <c r="B44" s="53" t="s">
        <v>36</v>
      </c>
      <c r="C44" s="54" t="s">
        <v>37</v>
      </c>
      <c r="D44" s="44">
        <f>[2]DUKIEN.PHI!$E$16</f>
        <v>22</v>
      </c>
      <c r="E44" s="44">
        <f>10%*E24</f>
        <v>0.12989999999999999</v>
      </c>
      <c r="F44" s="73">
        <f t="shared" si="0"/>
        <v>5.904545454545454E-3</v>
      </c>
      <c r="G44" s="47"/>
      <c r="H44" s="48"/>
    </row>
    <row r="45" spans="2:8" x14ac:dyDescent="0.2">
      <c r="B45" s="74" t="s">
        <v>58</v>
      </c>
      <c r="C45" s="75" t="s">
        <v>59</v>
      </c>
      <c r="D45" s="76">
        <f>SUM(D47,D66,D73)</f>
        <v>185784.42799999999</v>
      </c>
      <c r="E45" s="77">
        <f>SUM(E47,E66,E73)</f>
        <v>1600.2379999999998</v>
      </c>
      <c r="F45" s="32">
        <f t="shared" si="0"/>
        <v>8.6134129605307929E-3</v>
      </c>
      <c r="G45" s="78">
        <f>SUM(G47,G66)</f>
        <v>2927.64</v>
      </c>
      <c r="H45" s="79">
        <f t="shared" si="1"/>
        <v>0.5465965760817586</v>
      </c>
    </row>
    <row r="46" spans="2:8" x14ac:dyDescent="0.2">
      <c r="B46" s="80" t="s">
        <v>18</v>
      </c>
      <c r="C46" s="81" t="s">
        <v>60</v>
      </c>
      <c r="D46" s="82">
        <f>D47+D66+D73</f>
        <v>185784.42799999999</v>
      </c>
      <c r="E46" s="83">
        <f>E47+E66+E73</f>
        <v>1600.2379999999998</v>
      </c>
      <c r="F46" s="67">
        <f t="shared" si="0"/>
        <v>8.6134129605307929E-3</v>
      </c>
      <c r="G46" s="83">
        <f>G47+G66+G73</f>
        <v>2950.44</v>
      </c>
      <c r="H46" s="84">
        <f t="shared" si="1"/>
        <v>0.54237266306042486</v>
      </c>
    </row>
    <row r="47" spans="2:8" x14ac:dyDescent="0.2">
      <c r="B47" s="51">
        <v>1</v>
      </c>
      <c r="C47" s="52" t="s">
        <v>51</v>
      </c>
      <c r="D47" s="85">
        <f>(D48+D54)+D53</f>
        <v>7294.0349999999999</v>
      </c>
      <c r="E47" s="85">
        <f>SUM(E48+E54)+E53</f>
        <v>1600.2379999999998</v>
      </c>
      <c r="F47" s="39">
        <f t="shared" si="0"/>
        <v>0.21938995357165134</v>
      </c>
      <c r="G47" s="85">
        <f>SUM(G48+G54)+G53</f>
        <v>2927.64</v>
      </c>
      <c r="H47" s="41">
        <f t="shared" si="1"/>
        <v>0.5465965760817586</v>
      </c>
    </row>
    <row r="48" spans="2:8" ht="14.25" customHeight="1" x14ac:dyDescent="0.2">
      <c r="B48" s="86" t="s">
        <v>21</v>
      </c>
      <c r="C48" s="87" t="s">
        <v>61</v>
      </c>
      <c r="D48" s="88">
        <f>SUM(D49,D50,D51,D52)</f>
        <v>3948.9999999999995</v>
      </c>
      <c r="E48" s="89">
        <f>SUM(E49,E50,E51,E52)</f>
        <v>992.86299999999994</v>
      </c>
      <c r="F48" s="46">
        <f t="shared" si="0"/>
        <v>0.25142137249936697</v>
      </c>
      <c r="G48" s="90">
        <f>SUM(G49:G53)</f>
        <v>1178.3799999999999</v>
      </c>
      <c r="H48" s="91">
        <f t="shared" si="1"/>
        <v>0.84256606527605704</v>
      </c>
    </row>
    <row r="49" spans="2:11" x14ac:dyDescent="0.2">
      <c r="B49" s="53" t="s">
        <v>62</v>
      </c>
      <c r="C49" s="92" t="s">
        <v>63</v>
      </c>
      <c r="D49" s="93">
        <f>[1]DUKIEN.NSNN!$E$12</f>
        <v>3211.2909469999995</v>
      </c>
      <c r="E49" s="44">
        <f>408.2+101.464+126.1+54.38+95.848+91</f>
        <v>876.99199999999996</v>
      </c>
      <c r="F49" s="46">
        <f t="shared" si="0"/>
        <v>0.27309640094096405</v>
      </c>
      <c r="G49" s="47">
        <v>982.66</v>
      </c>
      <c r="H49" s="48">
        <f t="shared" si="1"/>
        <v>0.89246738444629881</v>
      </c>
    </row>
    <row r="50" spans="2:11" x14ac:dyDescent="0.2">
      <c r="B50" s="53" t="s">
        <v>64</v>
      </c>
      <c r="C50" s="92" t="s">
        <v>46</v>
      </c>
      <c r="D50" s="93">
        <f>[1]DUKIEN.NSNN!$E$35-D51</f>
        <v>595.70905300000004</v>
      </c>
      <c r="E50" s="94">
        <f>33.584+27.565+9.063+1.3+13.81+1.8</f>
        <v>87.122</v>
      </c>
      <c r="F50" s="46">
        <f t="shared" si="0"/>
        <v>0.14624924627425462</v>
      </c>
      <c r="G50" s="47">
        <v>134.43</v>
      </c>
      <c r="H50" s="48">
        <f t="shared" si="1"/>
        <v>0.64808450494681247</v>
      </c>
    </row>
    <row r="51" spans="2:11" x14ac:dyDescent="0.2">
      <c r="B51" s="53" t="s">
        <v>65</v>
      </c>
      <c r="C51" s="92" t="s">
        <v>48</v>
      </c>
      <c r="D51" s="93">
        <f>[1]DUKIEN.NSNN!$E$76</f>
        <v>95</v>
      </c>
      <c r="E51" s="44">
        <f>28.16+0.07</f>
        <v>28.23</v>
      </c>
      <c r="F51" s="46">
        <f t="shared" si="0"/>
        <v>0.29715789473684212</v>
      </c>
      <c r="G51" s="47">
        <f>26.67-20.81</f>
        <v>5.860000000000003</v>
      </c>
      <c r="H51" s="48">
        <f t="shared" si="1"/>
        <v>4.8174061433447077</v>
      </c>
    </row>
    <row r="52" spans="2:11" x14ac:dyDescent="0.2">
      <c r="B52" s="53" t="s">
        <v>66</v>
      </c>
      <c r="C52" s="92" t="s">
        <v>50</v>
      </c>
      <c r="D52" s="93">
        <f>[1]DUKIEN.NSNN!$E$95</f>
        <v>47</v>
      </c>
      <c r="E52" s="44">
        <v>0.51900000000000002</v>
      </c>
      <c r="F52" s="46">
        <f t="shared" si="0"/>
        <v>1.1042553191489363E-2</v>
      </c>
      <c r="G52" s="47">
        <v>0</v>
      </c>
      <c r="H52" s="48"/>
    </row>
    <row r="53" spans="2:11" x14ac:dyDescent="0.2">
      <c r="B53" s="53" t="s">
        <v>67</v>
      </c>
      <c r="C53" s="92" t="s">
        <v>68</v>
      </c>
      <c r="D53" s="93">
        <v>394</v>
      </c>
      <c r="E53" s="68">
        <v>145.82</v>
      </c>
      <c r="F53" s="46">
        <f t="shared" si="0"/>
        <v>0.37010152284263959</v>
      </c>
      <c r="G53" s="47">
        <v>55.43</v>
      </c>
      <c r="H53" s="48">
        <f t="shared" si="1"/>
        <v>2.6307053941908713</v>
      </c>
    </row>
    <row r="54" spans="2:11" x14ac:dyDescent="0.2">
      <c r="B54" s="51" t="s">
        <v>23</v>
      </c>
      <c r="C54" s="95" t="s">
        <v>42</v>
      </c>
      <c r="D54" s="88">
        <f>SUM(D55:D64)</f>
        <v>2951.0349999999999</v>
      </c>
      <c r="E54" s="96">
        <f>SUM(E55:E65)</f>
        <v>461.55500000000001</v>
      </c>
      <c r="F54" s="97">
        <f t="shared" si="0"/>
        <v>0.15640444793098016</v>
      </c>
      <c r="G54" s="90">
        <f>SUM(G55:G64)</f>
        <v>1693.83</v>
      </c>
      <c r="H54" s="48">
        <f t="shared" si="1"/>
        <v>0.27249192658058957</v>
      </c>
      <c r="J54" s="98"/>
    </row>
    <row r="55" spans="2:11" x14ac:dyDescent="0.2">
      <c r="B55" s="53" t="s">
        <v>69</v>
      </c>
      <c r="C55" s="92" t="s">
        <v>70</v>
      </c>
      <c r="D55" s="93">
        <f>[1]DUKIEN.NSNN!$E$106</f>
        <v>16</v>
      </c>
      <c r="E55" s="99"/>
      <c r="F55" s="67"/>
      <c r="G55" s="47">
        <v>11.64</v>
      </c>
      <c r="H55" s="48"/>
      <c r="K55" s="100"/>
    </row>
    <row r="56" spans="2:11" ht="14.25" customHeight="1" x14ac:dyDescent="0.2">
      <c r="B56" s="53" t="s">
        <v>71</v>
      </c>
      <c r="C56" s="101" t="s">
        <v>72</v>
      </c>
      <c r="D56" s="93">
        <f>[1]DUKIEN.NSNN!$E$110</f>
        <v>44</v>
      </c>
      <c r="E56" s="102">
        <v>21.324999999999999</v>
      </c>
      <c r="F56" s="46">
        <f t="shared" si="0"/>
        <v>0.48465909090909087</v>
      </c>
      <c r="G56" s="47">
        <v>14.58</v>
      </c>
      <c r="H56" s="48">
        <f t="shared" si="1"/>
        <v>1.4626200274348422</v>
      </c>
    </row>
    <row r="57" spans="2:11" ht="14.25" customHeight="1" x14ac:dyDescent="0.2">
      <c r="B57" s="53" t="s">
        <v>73</v>
      </c>
      <c r="C57" s="101" t="s">
        <v>74</v>
      </c>
      <c r="D57" s="103">
        <v>99.034999999999997</v>
      </c>
      <c r="E57" s="99"/>
      <c r="F57" s="46">
        <f t="shared" si="0"/>
        <v>0</v>
      </c>
      <c r="G57" s="47"/>
      <c r="H57" s="48"/>
    </row>
    <row r="58" spans="2:11" x14ac:dyDescent="0.2">
      <c r="B58" s="53" t="s">
        <v>75</v>
      </c>
      <c r="C58" s="92" t="s">
        <v>76</v>
      </c>
      <c r="D58" s="93">
        <f>[1]DUKIEN.NSNN!$E$121</f>
        <v>90</v>
      </c>
      <c r="E58" s="99"/>
      <c r="F58" s="46"/>
      <c r="G58" s="104">
        <v>21.27</v>
      </c>
      <c r="H58" s="48"/>
    </row>
    <row r="59" spans="2:11" x14ac:dyDescent="0.2">
      <c r="B59" s="53" t="s">
        <v>77</v>
      </c>
      <c r="C59" s="92" t="s">
        <v>78</v>
      </c>
      <c r="D59" s="93">
        <f>[1]DUKIEN.NSNN!$E$131</f>
        <v>55</v>
      </c>
      <c r="E59" s="99"/>
      <c r="F59" s="46"/>
      <c r="G59" s="47"/>
      <c r="H59" s="48"/>
    </row>
    <row r="60" spans="2:11" x14ac:dyDescent="0.2">
      <c r="B60" s="53" t="s">
        <v>79</v>
      </c>
      <c r="C60" s="105" t="s">
        <v>80</v>
      </c>
      <c r="D60" s="93">
        <f>[1]DUKIEN.NSNN!$E$140</f>
        <v>10</v>
      </c>
      <c r="E60" s="99"/>
      <c r="F60" s="46"/>
      <c r="G60" s="47">
        <v>6</v>
      </c>
      <c r="H60" s="48"/>
    </row>
    <row r="61" spans="2:11" x14ac:dyDescent="0.2">
      <c r="B61" s="53" t="s">
        <v>81</v>
      </c>
      <c r="C61" s="92" t="s">
        <v>82</v>
      </c>
      <c r="D61" s="93">
        <f>[1]DUKIEN.NSNN!$E$143</f>
        <v>75</v>
      </c>
      <c r="E61" s="99">
        <v>42.37</v>
      </c>
      <c r="F61" s="46"/>
      <c r="G61" s="47">
        <v>39.85</v>
      </c>
      <c r="H61" s="48"/>
    </row>
    <row r="62" spans="2:11" ht="14.25" customHeight="1" x14ac:dyDescent="0.2">
      <c r="B62" s="53" t="s">
        <v>83</v>
      </c>
      <c r="C62" s="106" t="s">
        <v>84</v>
      </c>
      <c r="D62" s="93">
        <f>[1]DUKIEN.NSNN!$E$154</f>
        <v>2487</v>
      </c>
      <c r="E62" s="99">
        <v>302.36</v>
      </c>
      <c r="F62" s="46">
        <f t="shared" si="0"/>
        <v>0.12157619622034581</v>
      </c>
      <c r="G62" s="47">
        <v>1579.76</v>
      </c>
      <c r="H62" s="48">
        <f t="shared" si="1"/>
        <v>0.19139616144224439</v>
      </c>
    </row>
    <row r="63" spans="2:11" s="9" customFormat="1" ht="36.75" customHeight="1" x14ac:dyDescent="0.2">
      <c r="B63" s="107" t="s">
        <v>85</v>
      </c>
      <c r="C63" s="108" t="s">
        <v>86</v>
      </c>
      <c r="D63" s="109">
        <f>[1]DUKIEN.NSNN!$E$148</f>
        <v>72</v>
      </c>
      <c r="E63" s="110"/>
      <c r="F63" s="111"/>
      <c r="G63" s="112">
        <v>18.649999999999999</v>
      </c>
      <c r="H63" s="48">
        <f t="shared" si="1"/>
        <v>0</v>
      </c>
      <c r="K63" s="113"/>
    </row>
    <row r="64" spans="2:11" x14ac:dyDescent="0.2">
      <c r="B64" s="53" t="s">
        <v>87</v>
      </c>
      <c r="C64" s="101" t="s">
        <v>88</v>
      </c>
      <c r="D64" s="93">
        <f>[1]DUKIEN.NSNN!$E$152</f>
        <v>3</v>
      </c>
      <c r="E64" s="114"/>
      <c r="F64" s="69"/>
      <c r="G64" s="47">
        <v>2.08</v>
      </c>
      <c r="H64" s="48">
        <f t="shared" si="1"/>
        <v>0</v>
      </c>
      <c r="J64" s="98"/>
    </row>
    <row r="65" spans="2:10" x14ac:dyDescent="0.2">
      <c r="B65" s="53" t="s">
        <v>89</v>
      </c>
      <c r="C65" s="101" t="s">
        <v>90</v>
      </c>
      <c r="D65" s="93">
        <f>[3]DUKIEN.NSNN!$E$157/1000000</f>
        <v>391.53719999999998</v>
      </c>
      <c r="E65" s="114">
        <v>95.5</v>
      </c>
      <c r="F65" s="69"/>
      <c r="G65" s="47"/>
      <c r="H65" s="48"/>
      <c r="J65" s="98"/>
    </row>
    <row r="66" spans="2:10" x14ac:dyDescent="0.2">
      <c r="B66" s="51">
        <v>2</v>
      </c>
      <c r="C66" s="52" t="s">
        <v>91</v>
      </c>
      <c r="D66" s="85">
        <f>SUM(D67:D68)</f>
        <v>178464.49299999999</v>
      </c>
      <c r="E66" s="85"/>
      <c r="F66" s="69"/>
      <c r="G66" s="40"/>
      <c r="H66" s="48"/>
    </row>
    <row r="67" spans="2:10" x14ac:dyDescent="0.2">
      <c r="B67" s="51" t="s">
        <v>32</v>
      </c>
      <c r="C67" s="52" t="s">
        <v>41</v>
      </c>
      <c r="D67" s="115"/>
      <c r="E67" s="71"/>
      <c r="F67" s="69"/>
      <c r="G67" s="40"/>
      <c r="H67" s="48"/>
    </row>
    <row r="68" spans="2:10" x14ac:dyDescent="0.2">
      <c r="B68" s="51" t="s">
        <v>34</v>
      </c>
      <c r="C68" s="52" t="s">
        <v>42</v>
      </c>
      <c r="D68" s="85">
        <f>SUM(D69:D71)</f>
        <v>178464.49299999999</v>
      </c>
      <c r="E68" s="85">
        <f>SUM(E69:E71)</f>
        <v>43266.091999999997</v>
      </c>
      <c r="F68" s="85">
        <f t="shared" ref="F68:H68" si="3">SUM(F69:F71)</f>
        <v>0</v>
      </c>
      <c r="G68" s="85">
        <f t="shared" si="3"/>
        <v>9895.4599999999991</v>
      </c>
      <c r="H68" s="41">
        <f t="shared" si="3"/>
        <v>0</v>
      </c>
    </row>
    <row r="69" spans="2:10" x14ac:dyDescent="0.2">
      <c r="B69" s="116" t="s">
        <v>92</v>
      </c>
      <c r="C69" s="117" t="s">
        <v>93</v>
      </c>
      <c r="D69" s="118">
        <v>1940</v>
      </c>
      <c r="E69" s="119">
        <v>1018.5</v>
      </c>
      <c r="F69" s="69"/>
      <c r="G69" s="120">
        <v>1945.46</v>
      </c>
      <c r="H69" s="48"/>
    </row>
    <row r="70" spans="2:10" x14ac:dyDescent="0.2">
      <c r="B70" s="116" t="s">
        <v>94</v>
      </c>
      <c r="C70" s="121" t="s">
        <v>95</v>
      </c>
      <c r="D70" s="118">
        <v>8000</v>
      </c>
      <c r="E70" s="119"/>
      <c r="F70" s="69"/>
      <c r="G70" s="120">
        <v>7950</v>
      </c>
      <c r="H70" s="48"/>
    </row>
    <row r="71" spans="2:10" x14ac:dyDescent="0.2">
      <c r="B71" s="122" t="s">
        <v>96</v>
      </c>
      <c r="C71" s="121" t="s">
        <v>97</v>
      </c>
      <c r="D71" s="123">
        <f>[3]DUKIEN.NSNN!$E$174/1000000</f>
        <v>168524.49299999999</v>
      </c>
      <c r="E71" s="124">
        <v>42247.591999999997</v>
      </c>
      <c r="F71" s="69"/>
      <c r="G71" s="125"/>
      <c r="H71" s="48"/>
    </row>
    <row r="72" spans="2:10" x14ac:dyDescent="0.2">
      <c r="B72" s="122" t="s">
        <v>98</v>
      </c>
      <c r="C72" s="121" t="s">
        <v>99</v>
      </c>
      <c r="D72" s="123"/>
      <c r="E72" s="124">
        <v>2096.1</v>
      </c>
      <c r="F72" s="69"/>
      <c r="G72" s="125"/>
      <c r="H72" s="48"/>
    </row>
    <row r="73" spans="2:10" ht="14.25" customHeight="1" x14ac:dyDescent="0.2">
      <c r="B73" s="126">
        <v>3</v>
      </c>
      <c r="C73" s="127" t="s">
        <v>100</v>
      </c>
      <c r="D73" s="128">
        <f>SUM(D74)</f>
        <v>25.9</v>
      </c>
      <c r="E73" s="129">
        <f>E74</f>
        <v>0</v>
      </c>
      <c r="F73" s="39">
        <f t="shared" si="0"/>
        <v>0</v>
      </c>
      <c r="G73" s="130">
        <f>G74</f>
        <v>22.8</v>
      </c>
      <c r="H73" s="41">
        <f t="shared" si="1"/>
        <v>0</v>
      </c>
    </row>
    <row r="74" spans="2:10" ht="14.25" customHeight="1" x14ac:dyDescent="0.2">
      <c r="B74" s="131" t="s">
        <v>101</v>
      </c>
      <c r="C74" s="106" t="s">
        <v>102</v>
      </c>
      <c r="D74" s="132">
        <v>25.9</v>
      </c>
      <c r="E74" s="133"/>
      <c r="F74" s="46">
        <f t="shared" si="0"/>
        <v>0</v>
      </c>
      <c r="G74" s="134">
        <v>22.8</v>
      </c>
      <c r="H74" s="48">
        <f t="shared" si="1"/>
        <v>0</v>
      </c>
    </row>
    <row r="75" spans="2:10" s="135" customFormat="1" ht="14.25" customHeight="1" x14ac:dyDescent="0.2">
      <c r="B75" s="126">
        <v>4</v>
      </c>
      <c r="C75" s="127" t="s">
        <v>103</v>
      </c>
      <c r="D75" s="128">
        <f>D76+D77</f>
        <v>50466</v>
      </c>
      <c r="E75" s="85">
        <f t="shared" ref="E75:F75" si="4">E76+E77</f>
        <v>17.591000000000001</v>
      </c>
      <c r="F75" s="85">
        <f t="shared" si="4"/>
        <v>0</v>
      </c>
      <c r="G75" s="130"/>
      <c r="H75" s="41"/>
    </row>
    <row r="76" spans="2:10" s="9" customFormat="1" ht="27.75" customHeight="1" x14ac:dyDescent="0.25">
      <c r="B76" s="136" t="s">
        <v>104</v>
      </c>
      <c r="C76" s="108" t="s">
        <v>105</v>
      </c>
      <c r="D76" s="137">
        <v>30</v>
      </c>
      <c r="E76" s="63"/>
      <c r="F76" s="138"/>
      <c r="G76" s="139"/>
      <c r="H76" s="140"/>
    </row>
    <row r="77" spans="2:10" ht="14.25" customHeight="1" x14ac:dyDescent="0.2">
      <c r="B77" s="131" t="s">
        <v>106</v>
      </c>
      <c r="C77" s="106" t="s">
        <v>107</v>
      </c>
      <c r="D77" s="132">
        <v>50436</v>
      </c>
      <c r="E77" s="133">
        <v>17.591000000000001</v>
      </c>
      <c r="F77" s="46"/>
      <c r="G77" s="134"/>
      <c r="H77" s="48"/>
    </row>
    <row r="78" spans="2:10" x14ac:dyDescent="0.2">
      <c r="B78" s="141" t="s">
        <v>108</v>
      </c>
      <c r="C78" s="142" t="s">
        <v>109</v>
      </c>
      <c r="D78" s="143">
        <f>D83</f>
        <v>0</v>
      </c>
      <c r="E78" s="143">
        <f>E83</f>
        <v>0</v>
      </c>
      <c r="F78" s="32"/>
      <c r="G78" s="144">
        <f>G83</f>
        <v>0</v>
      </c>
      <c r="H78" s="145"/>
    </row>
    <row r="79" spans="2:10" ht="24" x14ac:dyDescent="0.2">
      <c r="B79" s="107" t="s">
        <v>18</v>
      </c>
      <c r="C79" s="108" t="s">
        <v>110</v>
      </c>
      <c r="D79" s="63">
        <v>200</v>
      </c>
      <c r="E79" s="63"/>
      <c r="F79" s="138">
        <f t="shared" ref="F79:F80" si="5">E79/D79</f>
        <v>0</v>
      </c>
      <c r="G79" s="112">
        <v>200</v>
      </c>
      <c r="H79" s="138">
        <f t="shared" ref="H79" si="6">E79/G79</f>
        <v>0</v>
      </c>
    </row>
    <row r="80" spans="2:10" x14ac:dyDescent="0.2">
      <c r="B80" s="146" t="s">
        <v>38</v>
      </c>
      <c r="C80" s="147" t="s">
        <v>111</v>
      </c>
      <c r="D80" s="94">
        <v>12382.66</v>
      </c>
      <c r="E80" s="94">
        <v>3905.683</v>
      </c>
      <c r="F80" s="138">
        <f t="shared" si="5"/>
        <v>0.31541550846102534</v>
      </c>
      <c r="G80" s="148">
        <v>820</v>
      </c>
      <c r="H80" s="138">
        <f>E80/G80</f>
        <v>4.7630280487804875</v>
      </c>
    </row>
    <row r="81" spans="1:8" x14ac:dyDescent="0.2">
      <c r="A81" s="149"/>
      <c r="B81" s="146" t="s">
        <v>52</v>
      </c>
      <c r="C81" s="147" t="s">
        <v>112</v>
      </c>
      <c r="D81" s="94">
        <v>895.02800000000002</v>
      </c>
      <c r="E81" s="94">
        <v>253.23400000000001</v>
      </c>
      <c r="F81" s="150">
        <f>E81/D81</f>
        <v>0.28293416518812819</v>
      </c>
      <c r="G81" s="148">
        <v>10.38</v>
      </c>
      <c r="H81" s="150">
        <f>G81/E81</f>
        <v>4.0989756509789366E-2</v>
      </c>
    </row>
    <row r="82" spans="1:8" hidden="1" x14ac:dyDescent="0.2">
      <c r="A82" s="149"/>
      <c r="B82" s="151"/>
      <c r="C82" s="152"/>
      <c r="D82" s="153"/>
      <c r="E82" s="153"/>
      <c r="F82" s="154"/>
      <c r="G82" s="155"/>
      <c r="H82" s="150"/>
    </row>
    <row r="83" spans="1:8" s="9" customFormat="1" x14ac:dyDescent="0.25">
      <c r="B83" s="156"/>
      <c r="C83" s="157"/>
      <c r="D83" s="158"/>
      <c r="E83" s="158"/>
      <c r="F83" s="159"/>
      <c r="G83" s="160"/>
      <c r="H83" s="159"/>
    </row>
    <row r="84" spans="1:8" ht="8.25" customHeight="1" x14ac:dyDescent="0.2"/>
    <row r="85" spans="1:8" ht="15.75" customHeight="1" x14ac:dyDescent="0.3">
      <c r="F85" s="161" t="s">
        <v>113</v>
      </c>
      <c r="G85" s="162"/>
      <c r="H85" s="163"/>
    </row>
    <row r="86" spans="1:8" s="9" customFormat="1" ht="18.75" customHeight="1" x14ac:dyDescent="0.25">
      <c r="D86" s="164"/>
      <c r="E86" s="165"/>
      <c r="F86" s="166" t="s">
        <v>114</v>
      </c>
      <c r="G86" s="167"/>
      <c r="H86" s="168"/>
    </row>
  </sheetData>
  <mergeCells count="7">
    <mergeCell ref="F10:H10"/>
    <mergeCell ref="B1:H1"/>
    <mergeCell ref="B5:H5"/>
    <mergeCell ref="B6:H6"/>
    <mergeCell ref="B7:H7"/>
    <mergeCell ref="B8:H8"/>
    <mergeCell ref="B9:H9"/>
  </mergeCells>
  <pageMargins left="0.59055118110236227" right="0.39370078740157483" top="0.19685039370078741" bottom="0.19685039370078741" header="0.31496062992125984" footer="0.31496062992125984"/>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530EBBEB-1E8A-4197-B421-74338AB87033}"/>
</file>

<file path=customXml/itemProps2.xml><?xml version="1.0" encoding="utf-8"?>
<ds:datastoreItem xmlns:ds="http://schemas.openxmlformats.org/officeDocument/2006/customXml" ds:itemID="{3EDFB828-C2AE-4CFD-962D-E85517812CF1}"/>
</file>

<file path=customXml/itemProps3.xml><?xml version="1.0" encoding="utf-8"?>
<ds:datastoreItem xmlns:ds="http://schemas.openxmlformats.org/officeDocument/2006/customXml" ds:itemID="{507D89BC-968A-4C98-B016-1C2B799B17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BS03.QIV-2020 </vt:lpstr>
      <vt:lpstr>'BS03.QIV-2020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dcterms:created xsi:type="dcterms:W3CDTF">2021-01-14T08:12:01Z</dcterms:created>
  <dcterms:modified xsi:type="dcterms:W3CDTF">2021-01-14T08:12:22Z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