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N\NAM 2021\BAOCAO\CONGKHAITAICHINH\"/>
    </mc:Choice>
  </mc:AlternateContent>
  <bookViews>
    <workbookView xWindow="0" yWindow="0" windowWidth="24000" windowHeight="8505"/>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E76" i="1"/>
  <c r="H76" i="1" s="1"/>
  <c r="D76" i="1"/>
  <c r="F75" i="1"/>
  <c r="G74" i="1"/>
  <c r="F74" i="1"/>
  <c r="E74" i="1"/>
  <c r="H74" i="1" s="1"/>
  <c r="D74" i="1"/>
  <c r="H72" i="1"/>
  <c r="G72" i="1"/>
  <c r="F72" i="1"/>
  <c r="E72" i="1"/>
  <c r="D72" i="1"/>
  <c r="D69" i="1"/>
  <c r="D67" i="1" s="1"/>
  <c r="D65" i="1" s="1"/>
  <c r="H67" i="1"/>
  <c r="H65" i="1" s="1"/>
  <c r="G67" i="1"/>
  <c r="G65" i="1" s="1"/>
  <c r="E67" i="1"/>
  <c r="E65" i="1" s="1"/>
  <c r="E42" i="1" s="1"/>
  <c r="G63" i="1"/>
  <c r="D63" i="1"/>
  <c r="G59" i="1"/>
  <c r="D58" i="1"/>
  <c r="G55" i="1"/>
  <c r="G53" i="1"/>
  <c r="G52" i="1"/>
  <c r="D52" i="1"/>
  <c r="G51" i="1"/>
  <c r="E51" i="1"/>
  <c r="F51" i="1" s="1"/>
  <c r="D51" i="1"/>
  <c r="G50" i="1"/>
  <c r="G45" i="1" s="1"/>
  <c r="G44" i="1" s="1"/>
  <c r="D50" i="1"/>
  <c r="G49" i="1"/>
  <c r="H49" i="1" s="1"/>
  <c r="F49" i="1"/>
  <c r="D49" i="1"/>
  <c r="G48" i="1"/>
  <c r="D48" i="1"/>
  <c r="F48" i="1" s="1"/>
  <c r="H47" i="1"/>
  <c r="G47" i="1"/>
  <c r="D47" i="1"/>
  <c r="F47" i="1" s="1"/>
  <c r="H46" i="1"/>
  <c r="G46" i="1"/>
  <c r="D46" i="1"/>
  <c r="F46" i="1" s="1"/>
  <c r="E45" i="1"/>
  <c r="H45" i="1" s="1"/>
  <c r="D45" i="1"/>
  <c r="D44" i="1" s="1"/>
  <c r="E44" i="1"/>
  <c r="F41" i="1"/>
  <c r="E41" i="1"/>
  <c r="H38" i="1"/>
  <c r="G38" i="1"/>
  <c r="E38" i="1"/>
  <c r="D38" i="1"/>
  <c r="F38" i="1" s="1"/>
  <c r="E37" i="1"/>
  <c r="D37" i="1"/>
  <c r="E36" i="1"/>
  <c r="D36" i="1"/>
  <c r="E35" i="1"/>
  <c r="D35" i="1"/>
  <c r="F35" i="1" s="1"/>
  <c r="E34" i="1"/>
  <c r="F34" i="1" s="1"/>
  <c r="D34" i="1"/>
  <c r="H28" i="1"/>
  <c r="G28" i="1"/>
  <c r="D28" i="1"/>
  <c r="F28" i="1" s="1"/>
  <c r="H27" i="1"/>
  <c r="G27" i="1"/>
  <c r="F27" i="1"/>
  <c r="G26" i="1"/>
  <c r="H26" i="1" s="1"/>
  <c r="E26" i="1"/>
  <c r="D26" i="1"/>
  <c r="F26" i="1" s="1"/>
  <c r="E24" i="1"/>
  <c r="F24" i="1" s="1"/>
  <c r="D24" i="1"/>
  <c r="D23" i="1" s="1"/>
  <c r="E23" i="1"/>
  <c r="G22" i="1"/>
  <c r="F22" i="1"/>
  <c r="H21" i="1"/>
  <c r="G21" i="1"/>
  <c r="F21" i="1"/>
  <c r="G20" i="1"/>
  <c r="H20" i="1" s="1"/>
  <c r="F20" i="1"/>
  <c r="F19" i="1"/>
  <c r="E19" i="1"/>
  <c r="D19" i="1"/>
  <c r="G18" i="1"/>
  <c r="G37" i="1" s="1"/>
  <c r="G17" i="1"/>
  <c r="G36" i="1" s="1"/>
  <c r="H36" i="1" s="1"/>
  <c r="H16" i="1"/>
  <c r="G16" i="1"/>
  <c r="G35" i="1" s="1"/>
  <c r="H35" i="1" s="1"/>
  <c r="F16" i="1"/>
  <c r="H15" i="1"/>
  <c r="G15" i="1"/>
  <c r="G34" i="1" s="1"/>
  <c r="F15" i="1"/>
  <c r="G14" i="1"/>
  <c r="H14" i="1" s="1"/>
  <c r="E14" i="1"/>
  <c r="D14" i="1"/>
  <c r="F14" i="1" s="1"/>
  <c r="E13" i="1"/>
  <c r="F13" i="1" s="1"/>
  <c r="D13" i="1"/>
  <c r="D12" i="1" s="1"/>
  <c r="E12" i="1"/>
  <c r="F12" i="1" s="1"/>
  <c r="G42" i="1" l="1"/>
  <c r="H42" i="1" s="1"/>
  <c r="G43" i="1"/>
  <c r="F42" i="1"/>
  <c r="H44" i="1"/>
  <c r="G33" i="1"/>
  <c r="G32" i="1" s="1"/>
  <c r="H19" i="1"/>
  <c r="D43" i="1"/>
  <c r="D42" i="1"/>
  <c r="F23" i="1"/>
  <c r="G24" i="1"/>
  <c r="E33" i="1"/>
  <c r="H34" i="1"/>
  <c r="F44" i="1"/>
  <c r="F45" i="1"/>
  <c r="H51" i="1"/>
  <c r="F67" i="1"/>
  <c r="F65" i="1" s="1"/>
  <c r="E43" i="1"/>
  <c r="G19" i="1"/>
  <c r="G13" i="1" s="1"/>
  <c r="D33" i="1"/>
  <c r="D32" i="1" s="1"/>
  <c r="G12" i="1" l="1"/>
  <c r="H12" i="1" s="1"/>
  <c r="H13" i="1"/>
  <c r="H33" i="1"/>
  <c r="E32" i="1"/>
  <c r="F33" i="1"/>
  <c r="G23" i="1"/>
  <c r="H23" i="1" s="1"/>
  <c r="H24" i="1"/>
  <c r="F43" i="1"/>
  <c r="H43" i="1"/>
  <c r="H32" i="1" l="1"/>
  <c r="F32" i="1"/>
</calcChain>
</file>

<file path=xl/sharedStrings.xml><?xml version="1.0" encoding="utf-8"?>
<sst xmlns="http://schemas.openxmlformats.org/spreadsheetml/2006/main" count="138" uniqueCount="110">
  <si>
    <t>Đơn vị: Sở Giao thông vận tải Tây Ninh</t>
  </si>
  <si>
    <t>Chương: 421</t>
  </si>
  <si>
    <t>ĐVT: Triệu đồng</t>
  </si>
  <si>
    <t>STT</t>
  </si>
  <si>
    <t>Nội dung</t>
  </si>
  <si>
    <t>A</t>
  </si>
  <si>
    <t>I</t>
  </si>
  <si>
    <t>Lệ phí</t>
  </si>
  <si>
    <t>1.1</t>
  </si>
  <si>
    <t>1.2</t>
  </si>
  <si>
    <t>1.3</t>
  </si>
  <si>
    <t>1.4</t>
  </si>
  <si>
    <t>Phí</t>
  </si>
  <si>
    <t>2.1</t>
  </si>
  <si>
    <t>2.2</t>
  </si>
  <si>
    <t>2.3</t>
  </si>
  <si>
    <t>II</t>
  </si>
  <si>
    <t>Chi từ nguồn thu phí được để lại</t>
  </si>
  <si>
    <t>Chi sự nghiệp</t>
  </si>
  <si>
    <t>KP thực hiện chế độ tự chủ</t>
  </si>
  <si>
    <t>KP không thực hiện chế độ tự chủ</t>
  </si>
  <si>
    <t>Chi quản lý hành chính</t>
  </si>
  <si>
    <t>III</t>
  </si>
  <si>
    <t>Lệ phí cấp CN đăng ký và biển số xe (U1)</t>
  </si>
  <si>
    <t>Lệ phí cấp, đổi bằng thuyền, máy trưởng (O)</t>
  </si>
  <si>
    <t>B</t>
  </si>
  <si>
    <t>Nguồn ngân sách trong nước</t>
  </si>
  <si>
    <t>1.1.1</t>
  </si>
  <si>
    <t>1.1.2</t>
  </si>
  <si>
    <t>1.2.1</t>
  </si>
  <si>
    <t>KP chi cho CB làm đầu mối KSTTHC</t>
  </si>
  <si>
    <t>1.2.2</t>
  </si>
  <si>
    <t>1.2.4</t>
  </si>
  <si>
    <t>KP đối nội, đối ngoại</t>
  </si>
  <si>
    <t>1.2.5</t>
  </si>
  <si>
    <t>KP thuê tư vấn lập chỉ số giá xây dựng</t>
  </si>
  <si>
    <t>1.2.6</t>
  </si>
  <si>
    <t>1.2.7</t>
  </si>
  <si>
    <t>KP chi mua sắm, sửa chữa</t>
  </si>
  <si>
    <t>1.2.8</t>
  </si>
  <si>
    <t>1.2.9</t>
  </si>
  <si>
    <t>KP hoạt động của nhóm công tác thực hiện những giải pháp mang tính đột phá về phát triển KT-XH lĩnh vực hạ tầng giao thông</t>
  </si>
  <si>
    <t>1.2.10</t>
  </si>
  <si>
    <t xml:space="preserve">KP rà soát VB </t>
  </si>
  <si>
    <t>1.2.11</t>
  </si>
  <si>
    <t>KP tiết kiệm 10% THCCTL- TC12.14</t>
  </si>
  <si>
    <t>1.2.12</t>
  </si>
  <si>
    <t>2.2.1</t>
  </si>
  <si>
    <t>2.2.2</t>
  </si>
  <si>
    <t>2.2.3</t>
  </si>
  <si>
    <t>KP kiểm tra xử lý lục bình</t>
  </si>
  <si>
    <t>2.2.4</t>
  </si>
  <si>
    <t>KP sửa đèn Led</t>
  </si>
  <si>
    <t xml:space="preserve">Chi Đảm bảo xã hội </t>
  </si>
  <si>
    <t>3.1</t>
  </si>
  <si>
    <t>Thủ trưởng đơn vị</t>
  </si>
  <si>
    <t>1.2.13</t>
  </si>
  <si>
    <t>Biểu số 3 - Ban hành kèm theo Thông tư số 90/2018/TT-BTC ngày 28/9/2018 của Bộ Tài chính</t>
  </si>
  <si>
    <t>CÔNG KHAI THỰC HIỆN DỰ TOÁN THU - CHI NGÂN SÁCH QUÝ II NĂM 2021</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</si>
  <si>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</si>
  <si>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</si>
  <si>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II năm 2021 như sau:</t>
  </si>
  <si>
    <t>Dự toán năm 2021</t>
  </si>
  <si>
    <t>Thực hiện quý II năm 2021</t>
  </si>
  <si>
    <t>Thực hiện quý II năm 2021/Dự toán năm 2021 (tỷ lệ %)</t>
  </si>
  <si>
    <t>Cùng kỳ năm 2020
(đồng)</t>
  </si>
  <si>
    <t>Thực hiện quý II năm 2021 so với cùng kỳ năm 2020 (tỷ lệ %)</t>
  </si>
  <si>
    <t>Tổng số thu, chi, nộp ngân sách PLP</t>
  </si>
  <si>
    <t>Số thu PLP</t>
  </si>
  <si>
    <r>
      <t>Lệ phí cấp, đổi GPLX</t>
    </r>
    <r>
      <rPr>
        <b/>
        <sz val="9"/>
        <color indexed="8"/>
        <rFont val="Times New Roman"/>
        <family val="1"/>
      </rPr>
      <t xml:space="preserve"> (J)</t>
    </r>
  </si>
  <si>
    <r>
      <t>Lệ phí cấp CN đăng ký và biển số xe</t>
    </r>
    <r>
      <rPr>
        <b/>
        <sz val="9"/>
        <color indexed="8"/>
        <rFont val="Times New Roman"/>
        <family val="1"/>
      </rPr>
      <t xml:space="preserve"> (U1)</t>
    </r>
  </si>
  <si>
    <r>
      <t xml:space="preserve">Lệ phí cấp, đổi bằng thuyền, máy trưởng </t>
    </r>
    <r>
      <rPr>
        <b/>
        <sz val="9"/>
        <color indexed="8"/>
        <rFont val="Times New Roman"/>
        <family val="1"/>
      </rPr>
      <t>(O)</t>
    </r>
  </si>
  <si>
    <r>
      <t>Lệ phí cấp CN đặng ký PT TNĐ</t>
    </r>
    <r>
      <rPr>
        <b/>
        <sz val="9"/>
        <color indexed="8"/>
        <rFont val="Times New Roman"/>
        <family val="1"/>
      </rPr>
      <t xml:space="preserve"> (V)</t>
    </r>
  </si>
  <si>
    <r>
      <t xml:space="preserve">Phí sát hạch lái xe cơ giới đường bộ Ôtô </t>
    </r>
    <r>
      <rPr>
        <b/>
        <sz val="9"/>
        <rFont val="Times New Roman"/>
        <family val="1"/>
      </rPr>
      <t>(I)</t>
    </r>
  </si>
  <si>
    <r>
      <t>Phí sát hạch lái xe cơ giới đường bộ Môtô</t>
    </r>
    <r>
      <rPr>
        <b/>
        <sz val="9"/>
        <rFont val="Times New Roman"/>
        <family val="1"/>
      </rPr>
      <t xml:space="preserve"> (X) </t>
    </r>
  </si>
  <si>
    <r>
      <t xml:space="preserve">Phí thåm tra thiết kế công trình </t>
    </r>
    <r>
      <rPr>
        <b/>
        <sz val="9"/>
        <rFont val="Times New Roman"/>
        <family val="1"/>
      </rPr>
      <t>(W2)</t>
    </r>
  </si>
  <si>
    <t>a</t>
  </si>
  <si>
    <t>Chi thanh toán cá nhân</t>
  </si>
  <si>
    <t>b</t>
  </si>
  <si>
    <t>Chi hàng hóa dịch vụ</t>
  </si>
  <si>
    <t>c</t>
  </si>
  <si>
    <t>Chi mua sắm, sữa chữa</t>
  </si>
  <si>
    <t>d</t>
  </si>
  <si>
    <t>Chi khác</t>
  </si>
  <si>
    <t>Số PLP nộp NSNN</t>
  </si>
  <si>
    <t>Lệ phí cấp, đổi GPLX (J)</t>
  </si>
  <si>
    <t>Lệ phí cấp CN đặng ký PT TNĐ (V)</t>
  </si>
  <si>
    <t>Dự toán chi NSNN</t>
  </si>
  <si>
    <t xml:space="preserve">KP thực hiện chế độ tự chủ </t>
  </si>
  <si>
    <t xml:space="preserve">Chi thanh toán cá nhân </t>
  </si>
  <si>
    <t>1.1.3</t>
  </si>
  <si>
    <t>1.1.4</t>
  </si>
  <si>
    <t>1.1.5</t>
  </si>
  <si>
    <t xml:space="preserve">KP tiết kiệm 10% THCCTL- TC13.14 </t>
  </si>
  <si>
    <t xml:space="preserve">KP hoạt động của tổ chức cơ sở Đảng </t>
  </si>
  <si>
    <t>KP duy trị, áp dụng hệ thống quản lý chất lượng</t>
  </si>
  <si>
    <t xml:space="preserve">KP chi cho công tác thu lệ phí </t>
  </si>
  <si>
    <t>KP nghỉ việc theo NĐ 46</t>
  </si>
  <si>
    <t>KP phòng dịch Covid-19</t>
  </si>
  <si>
    <t>1.2.14</t>
  </si>
  <si>
    <t>KP CCTL theo KNKiemToan-TC12</t>
  </si>
  <si>
    <t>Chi sự nghiệp giao thông</t>
  </si>
  <si>
    <t>KP sửa chữa nhà làm việc</t>
  </si>
  <si>
    <t>KP bảo trì đường bộ</t>
  </si>
  <si>
    <t>Chi sự nghiệp giao thông(NS TW)</t>
  </si>
  <si>
    <t>KP hỗ trợ Tết Nguyên Đán 2021</t>
  </si>
  <si>
    <t>C</t>
  </si>
  <si>
    <t>Dự toán chi nguồn khác</t>
  </si>
  <si>
    <t>Nguồn trích 40% THCCTL (đảm bảo mức lương 1,39 triệu)</t>
  </si>
  <si>
    <t>Ngày     tháng 7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</si>
</sst>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5" formatCode="_-* #,##0.00\ _F_B_-;\-* #,##0.00\ _F_B_-;_-* &quot;-&quot;??\ _F_B_-;_-@_-"/>
    <numFmt numFmtId="167" formatCode="#,##0.00_ ;\-#,##0.00\ "/>
    <numFmt numFmtId="168" formatCode="0.000000"/>
    <numFmt numFmtId="169" formatCode="#,##0.000000_ ;\-#,##0.000000\ "/>
    <numFmt numFmtId="170" formatCode="#,##0.0_ ;\-#,##0.0\ "/>
    <numFmt numFmtId="171" formatCode="#,##0.000_ ;\-#,##0.000\ "/>
  </numFmts>
  <fonts count="38" x14ac:knownFonts="1">
    <font>
      <sz val="11"/>
      <color theme="1"/>
      <name val="Calibri"/>
      <family val="2"/>
      <charset val="163"/>
      <scheme val="minor"/>
    </font>
    <font>
      <sz val="11"/>
      <color theme="1"/>
      <name val="Calibri"/>
      <family val="2"/>
      <charset val="163"/>
      <scheme val="minor"/>
    </font>
    <font>
      <sz val="10"/>
      <name val="Times New Roman"/>
      <family val="1"/>
    </font>
    <font>
      <i/>
      <sz val="11"/>
      <name val="Times New Roman"/>
      <family val="1"/>
    </font>
    <font>
      <b/>
      <sz val="11"/>
      <name val="Times New Roman"/>
      <family val="1"/>
    </font>
    <font>
      <sz val="10"/>
      <color rgb="FFFF0000"/>
      <name val="Times New Roman"/>
      <family val="1"/>
    </font>
    <font>
      <b/>
      <sz val="13"/>
      <name val="Times New Roman"/>
      <family val="1"/>
    </font>
    <font>
      <sz val="12"/>
      <name val="Times New Roman"/>
      <family val="1"/>
    </font>
    <font>
      <sz val="11"/>
      <name val="Times New Roman"/>
      <family val="1"/>
    </font>
    <font>
      <i/>
      <sz val="10"/>
      <name val="Times New Roman"/>
      <family val="1"/>
    </font>
    <font>
      <i/>
      <sz val="9"/>
      <name val="Times New Roman"/>
      <family val="1"/>
    </font>
    <font>
      <b/>
      <sz val="9"/>
      <name val="Times New Roman"/>
      <family val="1"/>
    </font>
    <font>
      <b/>
      <u/>
      <sz val="9"/>
      <name val="Times New Roman"/>
      <family val="1"/>
    </font>
    <font>
      <sz val="12"/>
      <name val="Times New Roman"/>
      <family val="1"/>
      <charset val="163"/>
    </font>
    <font>
      <sz val="9"/>
      <name val="Times New Roman"/>
      <family val="1"/>
    </font>
    <font>
      <sz val="8"/>
      <name val="Times New Roman"/>
      <family val="1"/>
    </font>
    <font>
      <u/>
      <sz val="9"/>
      <name val="Times New Roman"/>
      <family val="1"/>
    </font>
    <font>
      <sz val="12"/>
      <name val="VNI-Times"/>
    </font>
    <font>
      <sz val="10"/>
      <name val="VNI-Times"/>
    </font>
    <font>
      <i/>
      <sz val="11"/>
      <color rgb="FFFF0000"/>
      <name val="Times New Roman"/>
      <family val="1"/>
    </font>
    <font>
      <sz val="12"/>
      <color rgb="FF000000"/>
      <name val="Times New Roman"/>
      <family val="1"/>
    </font>
    <font>
      <sz val="11"/>
      <color rgb="FFFF0000"/>
      <name val="Times New Roman"/>
      <family val="1"/>
    </font>
    <font>
      <b/>
      <sz val="9"/>
      <color theme="1"/>
      <name val="Times New Roman"/>
      <family val="1"/>
    </font>
    <font>
      <b/>
      <sz val="9"/>
      <color theme="4"/>
      <name val="Times New Roman"/>
      <family val="1"/>
    </font>
    <font>
      <sz val="9"/>
      <color theme="1"/>
      <name val="Times New Roman"/>
      <family val="1"/>
    </font>
    <font>
      <b/>
      <sz val="9"/>
      <color indexed="8"/>
      <name val="Times New Roman"/>
      <family val="1"/>
    </font>
    <font>
      <sz val="9"/>
      <color rgb="FFFF0000"/>
      <name val="Times New Roman"/>
      <family val="1"/>
    </font>
    <font>
      <b/>
      <u/>
      <sz val="9"/>
      <color rgb="FFFF0000"/>
      <name val="Times New Roman"/>
      <family val="1"/>
    </font>
    <font>
      <b/>
      <sz val="9"/>
      <color rgb="FFFF0000"/>
      <name val="Times New Roman"/>
      <family val="1"/>
    </font>
    <font>
      <b/>
      <i/>
      <sz val="9"/>
      <name val="Times New Roman"/>
      <family val="1"/>
    </font>
    <font>
      <u/>
      <sz val="9"/>
      <color rgb="FFFF0000"/>
      <name val="Times New Roman"/>
      <family val="1"/>
    </font>
    <font>
      <i/>
      <sz val="9"/>
      <color rgb="FFFF000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165" fontId="18" fillId="0" borderId="0" applyFont="0" applyFill="0" applyBorder="0" applyAlignment="0" applyProtection="0"/>
    <xf numFmtId="9" fontId="1" fillId="0" borderId="0" applyFont="0" applyFill="0" applyBorder="0" applyAlignment="0" applyProtection="0"/>
    <xf numFmtId="0" fontId="13" fillId="0" borderId="0"/>
    <xf numFmtId="0" fontId="17" fillId="0" borderId="0"/>
  </cellStyleXfs>
  <cellXfs count="149">
    <xf numFmtId="0" fontId="0" fillId="0" borderId="0" xfId="0"/>
    <xf numFmtId="0" fontId="3" fillId="0" borderId="0" xfId="0" applyFont="1" applyAlignment="1">
      <alignment horizontal="center"/>
    </xf>
    <xf numFmtId="0" fontId="4" fillId="0" borderId="0" xfId="0" applyFont="1" applyAlignment="1">
      <alignment horizontal="left"/>
    </xf>
    <xf numFmtId="0" fontId="7" fillId="0" borderId="0" xfId="0" applyFont="1" applyAlignment="1">
      <alignment horizontal="center"/>
    </xf>
    <xf numFmtId="0" fontId="8" fillId="0" borderId="0" xfId="0" applyFont="1"/>
    <xf numFmtId="0" fontId="10" fillId="0" borderId="4" xfId="0" applyFont="1" applyBorder="1"/>
    <xf numFmtId="0" fontId="2" fillId="0" borderId="0" xfId="0" applyFont="1"/>
    <xf numFmtId="0" fontId="3" fillId="0" borderId="0" xfId="0" applyFont="1" applyAlignment="1">
      <alignment horizontal="center"/>
    </xf>
    <xf numFmtId="2" fontId="3" fillId="0" borderId="0" xfId="0" applyNumberFormat="1" applyFont="1" applyAlignment="1">
      <alignment horizontal="center"/>
    </xf>
    <xf numFmtId="2" fontId="19" fillId="0" borderId="0" xfId="0" applyNumberFormat="1" applyFont="1" applyAlignment="1">
      <alignment horizontal="center"/>
    </xf>
    <xf numFmtId="2" fontId="2" fillId="0" borderId="0" xfId="0" applyNumberFormat="1" applyFont="1"/>
    <xf numFmtId="2" fontId="5" fillId="0" borderId="0" xfId="0" applyNumberFormat="1" applyFont="1"/>
    <xf numFmtId="0" fontId="6" fillId="0" borderId="0" xfId="0" applyFont="1" applyAlignment="1">
      <alignment horizontal="center" vertical="center" wrapText="1"/>
    </xf>
    <xf numFmtId="0" fontId="2" fillId="0" borderId="0" xfId="0" applyFont="1" applyAlignment="1">
      <alignment vertical="center"/>
    </xf>
    <xf numFmtId="0" fontId="7" fillId="0" borderId="0" xfId="0" applyFont="1" applyAlignment="1">
      <alignment horizontal="left" wrapText="1"/>
    </xf>
    <xf numFmtId="0" fontId="20" fillId="0" borderId="0" xfId="0" applyFont="1" applyAlignment="1">
      <alignment horizontal="left" vertical="center" wrapText="1"/>
    </xf>
    <xf numFmtId="0" fontId="7" fillId="0" borderId="0" xfId="0" applyFont="1" applyAlignment="1">
      <alignment horizontal="left" vertical="center" wrapText="1"/>
    </xf>
    <xf numFmtId="2" fontId="8" fillId="0" borderId="0" xfId="0" applyNumberFormat="1" applyFont="1"/>
    <xf numFmtId="2" fontId="21" fillId="0" borderId="0" xfId="0" applyNumberFormat="1" applyFont="1"/>
    <xf numFmtId="0" fontId="9" fillId="0" borderId="0" xfId="0" applyFont="1"/>
    <xf numFmtId="0" fontId="10" fillId="0" borderId="0" xfId="0" applyFont="1"/>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1" fontId="23" fillId="0" borderId="1" xfId="0" applyNumberFormat="1" applyFont="1" applyBorder="1" applyAlignment="1">
      <alignment horizontal="center" vertical="center" wrapText="1"/>
    </xf>
    <xf numFmtId="0" fontId="11" fillId="3" borderId="3" xfId="0" applyFont="1" applyFill="1" applyBorder="1" applyAlignment="1">
      <alignment horizontal="center" vertical="center"/>
    </xf>
    <xf numFmtId="0" fontId="12" fillId="3" borderId="3" xfId="0" applyFont="1" applyFill="1" applyBorder="1" applyAlignment="1">
      <alignment horizontal="left" vertical="center"/>
    </xf>
    <xf numFmtId="167" fontId="12" fillId="3" borderId="3" xfId="2" applyNumberFormat="1" applyFont="1" applyFill="1" applyBorder="1" applyAlignment="1">
      <alignment vertical="center" wrapText="1"/>
    </xf>
    <xf numFmtId="9" fontId="12" fillId="4" borderId="7" xfId="3" applyFont="1" applyFill="1" applyBorder="1"/>
    <xf numFmtId="4" fontId="12" fillId="3" borderId="3" xfId="0" applyNumberFormat="1" applyFont="1" applyFill="1" applyBorder="1" applyAlignment="1">
      <alignment horizontal="right" vertical="center" wrapText="1"/>
    </xf>
    <xf numFmtId="9" fontId="12" fillId="3" borderId="3" xfId="3" applyFont="1" applyFill="1" applyBorder="1" applyAlignment="1">
      <alignment horizontal="right" vertical="center" wrapText="1"/>
    </xf>
    <xf numFmtId="0" fontId="22" fillId="0" borderId="4" xfId="0" applyFont="1" applyBorder="1" applyAlignment="1">
      <alignment horizontal="center"/>
    </xf>
    <xf numFmtId="0" fontId="22" fillId="0" borderId="4" xfId="0" applyFont="1" applyBorder="1"/>
    <xf numFmtId="167" fontId="11" fillId="0" borderId="4" xfId="2" applyNumberFormat="1" applyFont="1" applyBorder="1" applyAlignment="1"/>
    <xf numFmtId="9" fontId="11" fillId="2" borderId="7" xfId="3" applyFont="1" applyFill="1" applyBorder="1"/>
    <xf numFmtId="4" fontId="11" fillId="0" borderId="4" xfId="0" applyNumberFormat="1" applyFont="1" applyBorder="1"/>
    <xf numFmtId="9" fontId="11" fillId="0" borderId="4" xfId="3" applyFont="1" applyBorder="1"/>
    <xf numFmtId="0" fontId="24" fillId="0" borderId="4" xfId="0" applyFont="1" applyBorder="1" applyAlignment="1">
      <alignment horizontal="center"/>
    </xf>
    <xf numFmtId="3" fontId="24" fillId="0" borderId="4" xfId="4" applyNumberFormat="1" applyFont="1" applyFill="1" applyBorder="1"/>
    <xf numFmtId="167" fontId="14" fillId="0" borderId="4" xfId="2" applyNumberFormat="1" applyFont="1" applyBorder="1" applyAlignment="1"/>
    <xf numFmtId="9" fontId="14" fillId="2" borderId="7" xfId="3" applyFont="1" applyFill="1" applyBorder="1"/>
    <xf numFmtId="9" fontId="14" fillId="0" borderId="4" xfId="3" applyFont="1" applyBorder="1"/>
    <xf numFmtId="3" fontId="24" fillId="0" borderId="4" xfId="4" applyNumberFormat="1" applyFont="1" applyBorder="1"/>
    <xf numFmtId="0" fontId="11" fillId="0" borderId="4" xfId="0" applyFont="1" applyBorder="1" applyAlignment="1">
      <alignment horizontal="center"/>
    </xf>
    <xf numFmtId="0" fontId="11" fillId="0" borderId="4" xfId="0" applyFont="1" applyBorder="1"/>
    <xf numFmtId="0" fontId="14" fillId="0" borderId="4" xfId="0" applyFont="1" applyBorder="1" applyAlignment="1">
      <alignment horizontal="center"/>
    </xf>
    <xf numFmtId="3" fontId="14" fillId="0" borderId="4" xfId="4" applyNumberFormat="1" applyFont="1" applyBorder="1"/>
    <xf numFmtId="9" fontId="12" fillId="2" borderId="7" xfId="3" applyFont="1" applyFill="1" applyBorder="1"/>
    <xf numFmtId="0" fontId="24" fillId="0" borderId="4" xfId="0" applyFont="1" applyBorder="1"/>
    <xf numFmtId="167" fontId="15" fillId="0" borderId="4" xfId="2" applyNumberFormat="1" applyFont="1" applyFill="1" applyBorder="1" applyAlignment="1"/>
    <xf numFmtId="4" fontId="14" fillId="0" borderId="4" xfId="0" applyNumberFormat="1" applyFont="1" applyBorder="1"/>
    <xf numFmtId="167" fontId="26" fillId="0" borderId="4" xfId="2" applyNumberFormat="1" applyFont="1" applyBorder="1" applyAlignment="1"/>
    <xf numFmtId="9" fontId="27" fillId="2" borderId="7" xfId="3" applyFont="1" applyFill="1" applyBorder="1"/>
    <xf numFmtId="9" fontId="28" fillId="0" borderId="4" xfId="3" applyFont="1" applyBorder="1"/>
    <xf numFmtId="167" fontId="28" fillId="0" borderId="4" xfId="2" applyNumberFormat="1" applyFont="1" applyBorder="1" applyAlignment="1"/>
    <xf numFmtId="4" fontId="28" fillId="0" borderId="4" xfId="0" applyNumberFormat="1" applyFont="1" applyBorder="1"/>
    <xf numFmtId="9" fontId="16" fillId="2" borderId="7" xfId="3" applyFont="1" applyFill="1" applyBorder="1"/>
    <xf numFmtId="0" fontId="12" fillId="4" borderId="4" xfId="0" applyFont="1" applyFill="1" applyBorder="1" applyAlignment="1">
      <alignment horizontal="center"/>
    </xf>
    <xf numFmtId="0" fontId="12" fillId="4" borderId="4" xfId="0" applyFont="1" applyFill="1" applyBorder="1"/>
    <xf numFmtId="4" fontId="12" fillId="4" borderId="4" xfId="2" applyNumberFormat="1" applyFont="1" applyFill="1" applyBorder="1" applyAlignment="1"/>
    <xf numFmtId="167" fontId="12" fillId="4" borderId="4" xfId="2" applyNumberFormat="1" applyFont="1" applyFill="1" applyBorder="1" applyAlignment="1"/>
    <xf numFmtId="4" fontId="12" fillId="4" borderId="4" xfId="0" applyNumberFormat="1" applyFont="1" applyFill="1" applyBorder="1"/>
    <xf numFmtId="9" fontId="12" fillId="4" borderId="4" xfId="3" applyFont="1" applyFill="1" applyBorder="1"/>
    <xf numFmtId="0" fontId="12" fillId="2" borderId="4" xfId="0" applyFont="1" applyFill="1" applyBorder="1" applyAlignment="1">
      <alignment horizontal="center"/>
    </xf>
    <xf numFmtId="0" fontId="12" fillId="2" borderId="4" xfId="0" applyFont="1" applyFill="1" applyBorder="1"/>
    <xf numFmtId="4" fontId="12" fillId="2" borderId="4" xfId="2" applyNumberFormat="1" applyFont="1" applyFill="1" applyBorder="1" applyAlignment="1"/>
    <xf numFmtId="167" fontId="12" fillId="2" borderId="4" xfId="2" applyNumberFormat="1" applyFont="1" applyFill="1" applyBorder="1" applyAlignment="1"/>
    <xf numFmtId="9" fontId="12" fillId="2" borderId="4" xfId="3" applyFont="1" applyFill="1" applyBorder="1"/>
    <xf numFmtId="4" fontId="11" fillId="0" borderId="4" xfId="2" applyNumberFormat="1" applyFont="1" applyBorder="1" applyAlignment="1"/>
    <xf numFmtId="0" fontId="29" fillId="0" borderId="4" xfId="0" applyFont="1" applyBorder="1" applyAlignment="1">
      <alignment horizontal="center"/>
    </xf>
    <xf numFmtId="0" fontId="29" fillId="0" borderId="4" xfId="0" applyFont="1" applyBorder="1" applyAlignment="1">
      <alignment wrapText="1"/>
    </xf>
    <xf numFmtId="4" fontId="29" fillId="0" borderId="4" xfId="2" applyNumberFormat="1" applyFont="1" applyBorder="1" applyAlignment="1"/>
    <xf numFmtId="167" fontId="29" fillId="0" borderId="4" xfId="2" applyNumberFormat="1" applyFont="1" applyBorder="1" applyAlignment="1"/>
    <xf numFmtId="4" fontId="29" fillId="0" borderId="4" xfId="0" applyNumberFormat="1" applyFont="1" applyBorder="1"/>
    <xf numFmtId="9" fontId="29" fillId="0" borderId="4" xfId="3" applyFont="1" applyBorder="1"/>
    <xf numFmtId="0" fontId="14" fillId="0" borderId="4" xfId="0" applyFont="1" applyBorder="1"/>
    <xf numFmtId="4" fontId="14" fillId="0" borderId="4" xfId="2" applyNumberFormat="1" applyFont="1" applyBorder="1" applyAlignment="1"/>
    <xf numFmtId="167" fontId="14" fillId="0" borderId="4" xfId="2" applyNumberFormat="1" applyFont="1" applyFill="1" applyBorder="1" applyAlignment="1"/>
    <xf numFmtId="0" fontId="29" fillId="0" borderId="4" xfId="0" applyFont="1" applyBorder="1"/>
    <xf numFmtId="2" fontId="29" fillId="0" borderId="4" xfId="2" applyNumberFormat="1" applyFont="1" applyBorder="1" applyAlignment="1"/>
    <xf numFmtId="9" fontId="29" fillId="2" borderId="7" xfId="3" applyFont="1" applyFill="1" applyBorder="1"/>
    <xf numFmtId="4" fontId="2" fillId="0" borderId="0" xfId="0" applyNumberFormat="1" applyFont="1"/>
    <xf numFmtId="2" fontId="14" fillId="0" borderId="4" xfId="2" applyNumberFormat="1" applyFont="1" applyBorder="1" applyAlignment="1"/>
    <xf numFmtId="168" fontId="2" fillId="0" borderId="0" xfId="0" applyNumberFormat="1" applyFont="1"/>
    <xf numFmtId="0" fontId="14" fillId="0" borderId="4" xfId="0" applyNumberFormat="1" applyFont="1" applyBorder="1" applyAlignment="1">
      <alignment wrapText="1"/>
    </xf>
    <xf numFmtId="0" fontId="15" fillId="0" borderId="4" xfId="5" applyFont="1" applyFill="1" applyBorder="1"/>
    <xf numFmtId="0" fontId="14" fillId="0" borderId="4" xfId="0" applyFont="1" applyBorder="1" applyAlignment="1">
      <alignment wrapText="1"/>
    </xf>
    <xf numFmtId="0" fontId="14" fillId="0" borderId="4" xfId="0" applyFont="1" applyBorder="1" applyAlignment="1">
      <alignment horizontal="center" vertical="center"/>
    </xf>
    <xf numFmtId="0" fontId="14" fillId="0" borderId="4" xfId="0" applyFont="1" applyBorder="1" applyAlignment="1">
      <alignment vertical="center" wrapText="1"/>
    </xf>
    <xf numFmtId="4" fontId="14" fillId="0" borderId="4" xfId="2" applyNumberFormat="1" applyFont="1" applyBorder="1" applyAlignment="1">
      <alignment vertical="center"/>
    </xf>
    <xf numFmtId="2" fontId="26" fillId="0" borderId="4" xfId="2" quotePrefix="1" applyNumberFormat="1" applyFont="1" applyBorder="1" applyAlignment="1">
      <alignment vertical="center"/>
    </xf>
    <xf numFmtId="9" fontId="27" fillId="2" borderId="7" xfId="3" applyFont="1" applyFill="1" applyBorder="1" applyAlignment="1">
      <alignment vertical="center"/>
    </xf>
    <xf numFmtId="2" fontId="14" fillId="0" borderId="4" xfId="2" applyNumberFormat="1" applyFont="1" applyBorder="1" applyAlignment="1">
      <alignment vertical="center"/>
    </xf>
    <xf numFmtId="9" fontId="11" fillId="0" borderId="4" xfId="3" applyFont="1" applyBorder="1" applyAlignment="1">
      <alignment vertical="center"/>
    </xf>
    <xf numFmtId="4" fontId="2" fillId="0" borderId="0" xfId="0" applyNumberFormat="1" applyFont="1" applyAlignment="1">
      <alignment vertical="center"/>
    </xf>
    <xf numFmtId="2" fontId="26" fillId="0" borderId="4" xfId="2" quotePrefix="1" applyNumberFormat="1" applyFont="1" applyBorder="1" applyAlignment="1"/>
    <xf numFmtId="169" fontId="14" fillId="0" borderId="4" xfId="2" applyNumberFormat="1" applyFont="1" applyBorder="1" applyAlignment="1"/>
    <xf numFmtId="170" fontId="14" fillId="0" borderId="4" xfId="2" applyNumberFormat="1" applyFont="1" applyBorder="1" applyAlignment="1"/>
    <xf numFmtId="171" fontId="14" fillId="0" borderId="4" xfId="2" applyNumberFormat="1" applyFont="1" applyBorder="1" applyAlignment="1"/>
    <xf numFmtId="4" fontId="28" fillId="0" borderId="4" xfId="2" applyNumberFormat="1" applyFont="1" applyBorder="1" applyAlignment="1"/>
    <xf numFmtId="0" fontId="10" fillId="0" borderId="4" xfId="0" applyFont="1" applyBorder="1" applyAlignment="1">
      <alignment horizontal="center"/>
    </xf>
    <xf numFmtId="4" fontId="26" fillId="0" borderId="4" xfId="2" applyNumberFormat="1" applyFont="1" applyBorder="1" applyAlignment="1"/>
    <xf numFmtId="9" fontId="30" fillId="2" borderId="7" xfId="3" applyFont="1" applyFill="1" applyBorder="1"/>
    <xf numFmtId="9" fontId="26" fillId="0" borderId="4" xfId="3" applyFont="1" applyBorder="1"/>
    <xf numFmtId="167" fontId="31" fillId="0" borderId="4" xfId="2" applyNumberFormat="1" applyFont="1" applyBorder="1" applyAlignment="1"/>
    <xf numFmtId="0" fontId="10" fillId="0" borderId="4" xfId="0" applyFont="1" applyBorder="1" applyAlignment="1">
      <alignment wrapText="1"/>
    </xf>
    <xf numFmtId="4" fontId="10" fillId="0" borderId="4" xfId="2" applyNumberFormat="1" applyFont="1" applyBorder="1" applyAlignment="1"/>
    <xf numFmtId="167" fontId="10" fillId="0" borderId="4" xfId="2" applyNumberFormat="1" applyFont="1" applyBorder="1" applyAlignment="1"/>
    <xf numFmtId="167" fontId="31" fillId="0" borderId="5" xfId="2" applyNumberFormat="1" applyFont="1" applyBorder="1" applyAlignment="1"/>
    <xf numFmtId="4" fontId="10" fillId="0" borderId="4" xfId="0" applyNumberFormat="1" applyFont="1" applyBorder="1"/>
    <xf numFmtId="0" fontId="11" fillId="0" borderId="5" xfId="0" applyFont="1" applyBorder="1" applyAlignment="1">
      <alignment horizontal="center"/>
    </xf>
    <xf numFmtId="4" fontId="29" fillId="0" borderId="5" xfId="2" applyNumberFormat="1" applyFont="1" applyBorder="1" applyAlignment="1"/>
    <xf numFmtId="0" fontId="2" fillId="0" borderId="8" xfId="0" applyFont="1" applyBorder="1"/>
    <xf numFmtId="0" fontId="10" fillId="0" borderId="6" xfId="0" applyFont="1" applyBorder="1" applyAlignment="1">
      <alignment horizontal="center"/>
    </xf>
    <xf numFmtId="0" fontId="14" fillId="0" borderId="6" xfId="0" applyFont="1" applyBorder="1"/>
    <xf numFmtId="4" fontId="10" fillId="0" borderId="6" xfId="2" applyNumberFormat="1" applyFont="1" applyBorder="1" applyAlignment="1"/>
    <xf numFmtId="167" fontId="10" fillId="0" borderId="6" xfId="2" applyNumberFormat="1" applyFont="1" applyBorder="1" applyAlignment="1"/>
    <xf numFmtId="9" fontId="27" fillId="2" borderId="6" xfId="3" applyFont="1" applyFill="1" applyBorder="1"/>
    <xf numFmtId="4" fontId="10" fillId="0" borderId="6" xfId="0" applyNumberFormat="1" applyFont="1" applyBorder="1"/>
    <xf numFmtId="9" fontId="26" fillId="0" borderId="6" xfId="3" applyFont="1" applyBorder="1"/>
    <xf numFmtId="0" fontId="11" fillId="0" borderId="9" xfId="0" applyFont="1" applyBorder="1" applyAlignment="1">
      <alignment horizontal="center"/>
    </xf>
    <xf numFmtId="0" fontId="11" fillId="0" borderId="7" xfId="0" applyFont="1" applyBorder="1" applyAlignment="1">
      <alignment wrapText="1"/>
    </xf>
    <xf numFmtId="4" fontId="11" fillId="0" borderId="9" xfId="2" applyNumberFormat="1" applyFont="1" applyBorder="1" applyAlignment="1"/>
    <xf numFmtId="167" fontId="11" fillId="0" borderId="9" xfId="2" applyNumberFormat="1" applyFont="1" applyBorder="1" applyAlignment="1"/>
    <xf numFmtId="4" fontId="11" fillId="0" borderId="9" xfId="0" applyNumberFormat="1" applyFont="1" applyBorder="1"/>
    <xf numFmtId="9" fontId="11" fillId="0" borderId="7" xfId="3" applyFont="1" applyBorder="1"/>
    <xf numFmtId="0" fontId="14" fillId="0" borderId="5" xfId="0" applyFont="1" applyBorder="1" applyAlignment="1">
      <alignment horizontal="center"/>
    </xf>
    <xf numFmtId="4" fontId="14" fillId="0" borderId="5" xfId="2" applyNumberFormat="1" applyFont="1" applyBorder="1" applyAlignment="1"/>
    <xf numFmtId="167" fontId="14" fillId="0" borderId="5" xfId="2" applyNumberFormat="1" applyFont="1" applyBorder="1" applyAlignment="1"/>
    <xf numFmtId="4" fontId="14" fillId="0" borderId="5" xfId="0" applyNumberFormat="1" applyFont="1" applyBorder="1"/>
    <xf numFmtId="0" fontId="11" fillId="4" borderId="4" xfId="0" applyFont="1" applyFill="1" applyBorder="1" applyAlignment="1">
      <alignment horizontal="center"/>
    </xf>
    <xf numFmtId="0" fontId="11" fillId="4" borderId="4" xfId="0" applyFont="1" applyFill="1" applyBorder="1"/>
    <xf numFmtId="167" fontId="11" fillId="4" borderId="4" xfId="2" applyNumberFormat="1" applyFont="1" applyFill="1" applyBorder="1" applyAlignment="1"/>
    <xf numFmtId="4" fontId="11" fillId="4" borderId="4" xfId="0" applyNumberFormat="1" applyFont="1" applyFill="1" applyBorder="1"/>
    <xf numFmtId="9" fontId="14" fillId="4" borderId="4" xfId="3" applyFont="1" applyFill="1" applyBorder="1"/>
    <xf numFmtId="0" fontId="14" fillId="0" borderId="6" xfId="0" applyFont="1" applyBorder="1" applyAlignment="1">
      <alignment horizontal="center"/>
    </xf>
    <xf numFmtId="0" fontId="14" fillId="0" borderId="6" xfId="0" applyFont="1" applyBorder="1" applyAlignment="1">
      <alignment wrapText="1"/>
    </xf>
    <xf numFmtId="167" fontId="14" fillId="0" borderId="6" xfId="2" applyNumberFormat="1" applyFont="1" applyBorder="1" applyAlignment="1"/>
    <xf numFmtId="9" fontId="14" fillId="2" borderId="6" xfId="3" applyFont="1" applyFill="1" applyBorder="1"/>
    <xf numFmtId="4" fontId="14" fillId="0" borderId="6" xfId="0" applyNumberFormat="1" applyFont="1" applyBorder="1"/>
    <xf numFmtId="0" fontId="32" fillId="0" borderId="0" xfId="1" applyFont="1" applyBorder="1" applyAlignment="1">
      <alignment horizontal="center"/>
    </xf>
    <xf numFmtId="0" fontId="33" fillId="0" borderId="0" xfId="1" applyFont="1" applyBorder="1" applyAlignment="1"/>
    <xf numFmtId="0" fontId="34" fillId="0" borderId="0" xfId="1" applyFont="1" applyBorder="1" applyAlignment="1"/>
    <xf numFmtId="0" fontId="35" fillId="0" borderId="0" xfId="1" applyFont="1" applyAlignment="1">
      <alignment horizontal="center"/>
    </xf>
    <xf numFmtId="0" fontId="36" fillId="0" borderId="0" xfId="1" applyFont="1" applyAlignment="1"/>
    <xf numFmtId="0" fontId="37" fillId="0" borderId="0" xfId="1" applyFont="1" applyAlignment="1"/>
  </cellXfs>
  <cellStyles count="6">
    <cellStyle name="Comma 3" xfId="2"/>
    <cellStyle name="Normal" xfId="0" builtinId="0"/>
    <cellStyle name="Normal 3" xfId="1"/>
    <cellStyle name="Normal_6.15.BAOCAOPLP" xfId="4"/>
    <cellStyle name="Normal_Dutoan2013.13.8"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H/2020/GTVT/PHANKHAIDT2020.GTV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AN/NAM%202021/DUTOAN/PHANKHAIDT2021.GTV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KPTHEONV"/>
      <sheetName val="TH.PHANKHAIDT"/>
      <sheetName val="GTVT.TABMID"/>
      <sheetName val="BCKHOANCHINAM"/>
      <sheetName val="BCKHOANCHIQ4"/>
      <sheetName val="BCKHOANCHIQ3"/>
      <sheetName val="BCKHOANCHIQ2"/>
      <sheetName val="BCTKthem10%"/>
      <sheetName val="BCKHOANCHIQ1"/>
      <sheetName val="QI.20.PHANBOQUY"/>
    </sheetNames>
    <sheetDataSet>
      <sheetData sheetId="0">
        <row r="7">
          <cell r="J7">
            <v>777870000</v>
          </cell>
        </row>
        <row r="8">
          <cell r="J8">
            <v>386630000</v>
          </cell>
        </row>
        <row r="21">
          <cell r="J21">
            <v>45437864</v>
          </cell>
        </row>
        <row r="47">
          <cell r="J47">
            <v>957656000</v>
          </cell>
        </row>
      </sheetData>
      <sheetData sheetId="1"/>
      <sheetData sheetId="2">
        <row r="7">
          <cell r="J7">
            <v>1228635000</v>
          </cell>
        </row>
        <row r="9">
          <cell r="J9">
            <v>11150000</v>
          </cell>
        </row>
        <row r="10">
          <cell r="J10">
            <v>150000</v>
          </cell>
        </row>
        <row r="11">
          <cell r="J11">
            <v>70000</v>
          </cell>
        </row>
      </sheetData>
      <sheetData sheetId="3"/>
      <sheetData sheetId="4">
        <row r="12">
          <cell r="J12">
            <v>738.63968099999988</v>
          </cell>
        </row>
        <row r="35">
          <cell r="J35">
            <v>76.790700999999999</v>
          </cell>
        </row>
        <row r="96">
          <cell r="J96">
            <v>8.8706999999999994</v>
          </cell>
        </row>
        <row r="157">
          <cell r="J157">
            <v>281070824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Sheet1"/>
      <sheetName val="KPTHEONV"/>
      <sheetName val="TH.PHANKHAIDT"/>
      <sheetName val="GTVT.TABMID"/>
      <sheetName val="BCKHOANCHIQ3"/>
      <sheetName val="BCKHOANCHIQ2"/>
      <sheetName val="BCTKthem10%"/>
      <sheetName val="BCKHOANCHIQ1"/>
      <sheetName val="QI.20.PHANBOQUY"/>
    </sheetNames>
    <sheetDataSet>
      <sheetData sheetId="0"/>
      <sheetData sheetId="1"/>
      <sheetData sheetId="2"/>
      <sheetData sheetId="3">
        <row r="24">
          <cell r="D24">
            <v>384999999.60000002</v>
          </cell>
        </row>
      </sheetData>
      <sheetData sheetId="4">
        <row r="12">
          <cell r="E12">
            <v>3108033600</v>
          </cell>
        </row>
        <row r="36">
          <cell r="E36">
            <v>621966400</v>
          </cell>
        </row>
        <row r="77">
          <cell r="E77">
            <v>93000000</v>
          </cell>
        </row>
        <row r="97">
          <cell r="E97">
            <v>44000000</v>
          </cell>
        </row>
      </sheetData>
      <sheetData sheetId="5" refreshError="1"/>
      <sheetData sheetId="6">
        <row r="10">
          <cell r="E10">
            <v>16000000</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workbookViewId="0">
      <selection sqref="A1:XFD1048576"/>
    </sheetView>
  </sheetViews>
  <sheetFormatPr defaultRowHeight="12.75" x14ac:dyDescent="0.2"/>
  <cols>
    <col min="1" max="1" width="3.42578125" style="6" customWidth="1"/>
    <col min="2" max="2" width="6.7109375" style="6" customWidth="1"/>
    <col min="3" max="3" width="41.140625" style="6" customWidth="1"/>
    <col min="4" max="4" width="15.28515625" style="10" customWidth="1"/>
    <col min="5" max="5" width="13" style="11" customWidth="1"/>
    <col min="6" max="6" width="13.140625" style="6" customWidth="1"/>
    <col min="7" max="7" width="11.7109375" style="6" hidden="1" customWidth="1"/>
    <col min="8" max="8" width="13" style="6" customWidth="1"/>
    <col min="9" max="9" width="9.140625" style="6"/>
    <col min="10" max="10" width="9.5703125" style="6" bestFit="1" customWidth="1"/>
    <col min="11" max="16384" width="9.140625" style="6"/>
  </cols>
  <sheetData>
    <row r="1" spans="1:8" ht="15" x14ac:dyDescent="0.25">
      <c r="B1" s="7" t="s">
        <v>57</v>
      </c>
      <c r="C1" s="7"/>
      <c r="D1" s="7"/>
      <c r="E1" s="7"/>
      <c r="F1" s="7"/>
      <c r="G1" s="7"/>
      <c r="H1" s="7"/>
    </row>
    <row r="2" spans="1:8" ht="7.5" customHeight="1" x14ac:dyDescent="0.25">
      <c r="B2" s="1"/>
      <c r="C2" s="1"/>
      <c r="D2" s="8"/>
      <c r="E2" s="9"/>
      <c r="F2" s="1"/>
      <c r="G2" s="1"/>
      <c r="H2" s="1"/>
    </row>
    <row r="3" spans="1:8" ht="14.25" x14ac:dyDescent="0.2">
      <c r="B3" s="2" t="s">
        <v>0</v>
      </c>
    </row>
    <row r="4" spans="1:8" ht="14.25" x14ac:dyDescent="0.2">
      <c r="B4" s="2" t="s">
        <v>1</v>
      </c>
    </row>
    <row r="5" spans="1:8" s="13" customFormat="1" ht="23.25" customHeight="1" x14ac:dyDescent="0.25">
      <c r="A5" s="12" t="s">
        <v>58</v>
      </c>
      <c r="B5" s="12"/>
      <c r="C5" s="12"/>
      <c r="D5" s="12"/>
      <c r="E5" s="12"/>
      <c r="F5" s="12"/>
      <c r="G5" s="12"/>
      <c r="H5" s="12"/>
    </row>
    <row r="6" spans="1:8" ht="31.5" customHeight="1" x14ac:dyDescent="0.25">
      <c r="B6" s="14" t="s">
        <v>59</v>
      </c>
      <c r="C6" s="14"/>
      <c r="D6" s="14"/>
      <c r="E6" s="14"/>
      <c r="F6" s="14"/>
      <c r="G6" s="14"/>
      <c r="H6" s="14"/>
    </row>
    <row r="7" spans="1:8" ht="66" customHeight="1" x14ac:dyDescent="0.2">
      <c r="B7" s="15" t="s">
        <v>60</v>
      </c>
      <c r="C7" s="15"/>
      <c r="D7" s="15"/>
      <c r="E7" s="15"/>
      <c r="F7" s="15"/>
      <c r="G7" s="15"/>
      <c r="H7" s="15"/>
    </row>
    <row r="8" spans="1:8" s="13" customFormat="1" ht="33" customHeight="1" x14ac:dyDescent="0.25">
      <c r="B8" s="16" t="s">
        <v>61</v>
      </c>
      <c r="C8" s="16"/>
      <c r="D8" s="16"/>
      <c r="E8" s="16"/>
      <c r="F8" s="16"/>
      <c r="G8" s="16"/>
      <c r="H8" s="16"/>
    </row>
    <row r="9" spans="1:8" ht="15.75" x14ac:dyDescent="0.25">
      <c r="B9" s="3"/>
      <c r="C9" s="4"/>
      <c r="D9" s="17"/>
      <c r="E9" s="18"/>
      <c r="F9" s="4"/>
      <c r="G9" s="19"/>
      <c r="H9" s="20" t="s">
        <v>2</v>
      </c>
    </row>
    <row r="10" spans="1:8" ht="63" customHeight="1" x14ac:dyDescent="0.2">
      <c r="B10" s="21" t="s">
        <v>3</v>
      </c>
      <c r="C10" s="21" t="s">
        <v>4</v>
      </c>
      <c r="D10" s="22" t="s">
        <v>62</v>
      </c>
      <c r="E10" s="23" t="s">
        <v>63</v>
      </c>
      <c r="F10" s="21" t="s">
        <v>64</v>
      </c>
      <c r="G10" s="21" t="s">
        <v>65</v>
      </c>
      <c r="H10" s="21" t="s">
        <v>66</v>
      </c>
    </row>
    <row r="11" spans="1:8" x14ac:dyDescent="0.2">
      <c r="B11" s="21">
        <v>1</v>
      </c>
      <c r="C11" s="21">
        <v>2</v>
      </c>
      <c r="D11" s="24">
        <v>3</v>
      </c>
      <c r="E11" s="25">
        <v>4</v>
      </c>
      <c r="F11" s="26">
        <v>5</v>
      </c>
      <c r="G11" s="27"/>
      <c r="H11" s="24">
        <v>6</v>
      </c>
    </row>
    <row r="12" spans="1:8" x14ac:dyDescent="0.2">
      <c r="B12" s="28" t="s">
        <v>5</v>
      </c>
      <c r="C12" s="29" t="s">
        <v>67</v>
      </c>
      <c r="D12" s="30">
        <f>SUM(D13)</f>
        <v>7927</v>
      </c>
      <c r="E12" s="30">
        <f>SUM(E13)</f>
        <v>2116.2629999999999</v>
      </c>
      <c r="F12" s="31">
        <f t="shared" ref="F12:F75" si="0">E12/D12</f>
        <v>0.26696896682225307</v>
      </c>
      <c r="G12" s="32">
        <f>SUM(G13)</f>
        <v>2404.5050000000001</v>
      </c>
      <c r="H12" s="33">
        <f t="shared" ref="H12:H76" si="1">E12/G12</f>
        <v>0.88012418356376876</v>
      </c>
    </row>
    <row r="13" spans="1:8" x14ac:dyDescent="0.2">
      <c r="B13" s="34" t="s">
        <v>6</v>
      </c>
      <c r="C13" s="35" t="s">
        <v>68</v>
      </c>
      <c r="D13" s="36">
        <f>SUM(D14,D19)</f>
        <v>7927</v>
      </c>
      <c r="E13" s="36">
        <f>SUM(E14,E19)</f>
        <v>2116.2629999999999</v>
      </c>
      <c r="F13" s="37">
        <f t="shared" si="0"/>
        <v>0.26696896682225307</v>
      </c>
      <c r="G13" s="38">
        <f>SUM(G14,G19)</f>
        <v>2404.5050000000001</v>
      </c>
      <c r="H13" s="39">
        <f t="shared" si="1"/>
        <v>0.88012418356376876</v>
      </c>
    </row>
    <row r="14" spans="1:8" x14ac:dyDescent="0.2">
      <c r="B14" s="34">
        <v>1</v>
      </c>
      <c r="C14" s="35" t="s">
        <v>7</v>
      </c>
      <c r="D14" s="36">
        <f>SUM(D15:D18)</f>
        <v>4499</v>
      </c>
      <c r="E14" s="36">
        <f>SUM(E15:E18)</f>
        <v>937.06499999999994</v>
      </c>
      <c r="F14" s="37">
        <f t="shared" si="0"/>
        <v>0.20828295176705933</v>
      </c>
      <c r="G14" s="38">
        <f>SUM(G15:G18)</f>
        <v>1240.0050000000001</v>
      </c>
      <c r="H14" s="39">
        <f t="shared" si="1"/>
        <v>0.75569453348978421</v>
      </c>
    </row>
    <row r="15" spans="1:8" x14ac:dyDescent="0.2">
      <c r="B15" s="40" t="s">
        <v>8</v>
      </c>
      <c r="C15" s="41" t="s">
        <v>69</v>
      </c>
      <c r="D15" s="42">
        <v>4455</v>
      </c>
      <c r="E15" s="42">
        <v>926.23500000000001</v>
      </c>
      <c r="F15" s="43">
        <f t="shared" si="0"/>
        <v>0.2079090909090909</v>
      </c>
      <c r="G15" s="42">
        <f>[1]DUKIEN.LEPHI!$J$7/1000000</f>
        <v>1228.635</v>
      </c>
      <c r="H15" s="44">
        <f t="shared" si="1"/>
        <v>0.75387320074717068</v>
      </c>
    </row>
    <row r="16" spans="1:8" x14ac:dyDescent="0.2">
      <c r="B16" s="40" t="s">
        <v>9</v>
      </c>
      <c r="C16" s="41" t="s">
        <v>70</v>
      </c>
      <c r="D16" s="42">
        <v>44</v>
      </c>
      <c r="E16" s="42">
        <v>10.15</v>
      </c>
      <c r="F16" s="43">
        <f t="shared" si="0"/>
        <v>0.23068181818181818</v>
      </c>
      <c r="G16" s="42">
        <f>[1]DUKIEN.LEPHI!$J$9/1000000</f>
        <v>11.15</v>
      </c>
      <c r="H16" s="44">
        <f t="shared" si="1"/>
        <v>0.91031390134529144</v>
      </c>
    </row>
    <row r="17" spans="2:8" x14ac:dyDescent="0.2">
      <c r="B17" s="40" t="s">
        <v>10</v>
      </c>
      <c r="C17" s="45" t="s">
        <v>71</v>
      </c>
      <c r="D17" s="42"/>
      <c r="E17" s="42">
        <v>0.05</v>
      </c>
      <c r="F17" s="43"/>
      <c r="G17" s="42">
        <f>[1]DUKIEN.LEPHI!$J$10/1000000</f>
        <v>0.15</v>
      </c>
      <c r="H17" s="44"/>
    </row>
    <row r="18" spans="2:8" x14ac:dyDescent="0.2">
      <c r="B18" s="40" t="s">
        <v>11</v>
      </c>
      <c r="C18" s="45" t="s">
        <v>72</v>
      </c>
      <c r="D18" s="42"/>
      <c r="E18" s="42">
        <v>0.63</v>
      </c>
      <c r="F18" s="43"/>
      <c r="G18" s="42">
        <f>[1]DUKIEN.LEPHI!$J$11/1000000</f>
        <v>7.0000000000000007E-2</v>
      </c>
      <c r="H18" s="44"/>
    </row>
    <row r="19" spans="2:8" x14ac:dyDescent="0.2">
      <c r="B19" s="46">
        <v>2</v>
      </c>
      <c r="C19" s="47" t="s">
        <v>12</v>
      </c>
      <c r="D19" s="36">
        <f>SUM(D20:D22)</f>
        <v>3428</v>
      </c>
      <c r="E19" s="36">
        <f>SUM(E20:E22)</f>
        <v>1179.1980000000001</v>
      </c>
      <c r="F19" s="37">
        <f t="shared" si="0"/>
        <v>0.34399008168028006</v>
      </c>
      <c r="G19" s="38">
        <f>SUM(G20:G22)</f>
        <v>1164.5</v>
      </c>
      <c r="H19" s="39">
        <f t="shared" si="1"/>
        <v>1.012621726062688</v>
      </c>
    </row>
    <row r="20" spans="2:8" x14ac:dyDescent="0.2">
      <c r="B20" s="48" t="s">
        <v>13</v>
      </c>
      <c r="C20" s="49" t="s">
        <v>73</v>
      </c>
      <c r="D20" s="42">
        <v>2700</v>
      </c>
      <c r="E20" s="42">
        <v>965.37</v>
      </c>
      <c r="F20" s="43">
        <f t="shared" si="0"/>
        <v>0.35754444444444444</v>
      </c>
      <c r="G20" s="42">
        <f>[1]DUKIEN.PHI!$J$7/1000000</f>
        <v>777.87</v>
      </c>
      <c r="H20" s="44">
        <f t="shared" si="1"/>
        <v>1.2410428477766207</v>
      </c>
    </row>
    <row r="21" spans="2:8" x14ac:dyDescent="0.2">
      <c r="B21" s="48" t="s">
        <v>14</v>
      </c>
      <c r="C21" s="49" t="s">
        <v>74</v>
      </c>
      <c r="D21" s="42">
        <v>648</v>
      </c>
      <c r="E21" s="42">
        <v>207.37</v>
      </c>
      <c r="F21" s="43">
        <f t="shared" si="0"/>
        <v>0.32001543209876543</v>
      </c>
      <c r="G21" s="42">
        <f>[1]DUKIEN.PHI!$J$8/1000000</f>
        <v>386.63</v>
      </c>
      <c r="H21" s="44">
        <f t="shared" si="1"/>
        <v>0.53635258515893747</v>
      </c>
    </row>
    <row r="22" spans="2:8" x14ac:dyDescent="0.2">
      <c r="B22" s="48" t="s">
        <v>15</v>
      </c>
      <c r="C22" s="49" t="s">
        <v>75</v>
      </c>
      <c r="D22" s="42">
        <v>80</v>
      </c>
      <c r="E22" s="42">
        <v>6.4580000000000002</v>
      </c>
      <c r="F22" s="43">
        <f t="shared" si="0"/>
        <v>8.0725000000000005E-2</v>
      </c>
      <c r="G22" s="42">
        <f>[1]DUKIEN.PHI!$J$9/1000000</f>
        <v>0</v>
      </c>
      <c r="H22" s="44"/>
    </row>
    <row r="23" spans="2:8" x14ac:dyDescent="0.2">
      <c r="B23" s="34" t="s">
        <v>16</v>
      </c>
      <c r="C23" s="35" t="s">
        <v>17</v>
      </c>
      <c r="D23" s="36">
        <f>SUM(D24,D31)</f>
        <v>3420</v>
      </c>
      <c r="E23" s="36">
        <f>SUM(E24,E31)</f>
        <v>1056.213</v>
      </c>
      <c r="F23" s="37">
        <f t="shared" si="0"/>
        <v>0.30883421052631577</v>
      </c>
      <c r="G23" s="38">
        <f>SUM(G24,G31)</f>
        <v>1003.0938639999999</v>
      </c>
      <c r="H23" s="39">
        <f t="shared" si="1"/>
        <v>1.0529552995052516</v>
      </c>
    </row>
    <row r="24" spans="2:8" x14ac:dyDescent="0.2">
      <c r="B24" s="34">
        <v>1</v>
      </c>
      <c r="C24" s="35" t="s">
        <v>18</v>
      </c>
      <c r="D24" s="36">
        <f>D25+D26</f>
        <v>3420</v>
      </c>
      <c r="E24" s="36">
        <f>E25+E26</f>
        <v>1056.213</v>
      </c>
      <c r="F24" s="37">
        <f t="shared" si="0"/>
        <v>0.30883421052631577</v>
      </c>
      <c r="G24" s="38">
        <f>SUM(G25+G26)</f>
        <v>1003.0938639999999</v>
      </c>
      <c r="H24" s="39">
        <f t="shared" si="1"/>
        <v>1.0529552995052516</v>
      </c>
    </row>
    <row r="25" spans="2:8" x14ac:dyDescent="0.2">
      <c r="B25" s="34" t="s">
        <v>8</v>
      </c>
      <c r="C25" s="35" t="s">
        <v>19</v>
      </c>
      <c r="D25" s="36"/>
      <c r="E25" s="42"/>
      <c r="F25" s="50"/>
      <c r="G25" s="38"/>
      <c r="H25" s="39"/>
    </row>
    <row r="26" spans="2:8" x14ac:dyDescent="0.2">
      <c r="B26" s="34" t="s">
        <v>9</v>
      </c>
      <c r="C26" s="35" t="s">
        <v>20</v>
      </c>
      <c r="D26" s="36">
        <f>SUM(D27:D30)</f>
        <v>3420</v>
      </c>
      <c r="E26" s="36">
        <f>SUM(E27:E30)</f>
        <v>1056.213</v>
      </c>
      <c r="F26" s="37">
        <f t="shared" si="0"/>
        <v>0.30883421052631577</v>
      </c>
      <c r="G26" s="38">
        <f>SUM(G27:G30)</f>
        <v>1003.0938639999999</v>
      </c>
      <c r="H26" s="39">
        <f t="shared" si="1"/>
        <v>1.0529552995052516</v>
      </c>
    </row>
    <row r="27" spans="2:8" x14ac:dyDescent="0.2">
      <c r="B27" s="40" t="s">
        <v>76</v>
      </c>
      <c r="C27" s="51" t="s">
        <v>77</v>
      </c>
      <c r="D27" s="52">
        <v>260.60000000000002</v>
      </c>
      <c r="E27" s="42">
        <v>121.669</v>
      </c>
      <c r="F27" s="43">
        <f t="shared" si="0"/>
        <v>0.46688027628549494</v>
      </c>
      <c r="G27" s="42">
        <f>[1]DUKIEN.PHI!$J$21/1000000</f>
        <v>45.437863999999998</v>
      </c>
      <c r="H27" s="44">
        <f t="shared" si="1"/>
        <v>2.6777006947333617</v>
      </c>
    </row>
    <row r="28" spans="2:8" x14ac:dyDescent="0.2">
      <c r="B28" s="40" t="s">
        <v>78</v>
      </c>
      <c r="C28" s="51" t="s">
        <v>79</v>
      </c>
      <c r="D28" s="52">
        <f>3144.4-D29</f>
        <v>3064.4</v>
      </c>
      <c r="E28" s="42">
        <v>934.54399999999998</v>
      </c>
      <c r="F28" s="43">
        <f t="shared" si="0"/>
        <v>0.30496801984075184</v>
      </c>
      <c r="G28" s="42">
        <f>[1]DUKIEN.PHI!$J$47/1000000</f>
        <v>957.65599999999995</v>
      </c>
      <c r="H28" s="44">
        <f t="shared" si="1"/>
        <v>0.97586607299489592</v>
      </c>
    </row>
    <row r="29" spans="2:8" x14ac:dyDescent="0.2">
      <c r="B29" s="40" t="s">
        <v>80</v>
      </c>
      <c r="C29" s="51" t="s">
        <v>81</v>
      </c>
      <c r="D29" s="52">
        <v>80</v>
      </c>
      <c r="E29" s="42"/>
      <c r="F29" s="50"/>
      <c r="G29" s="53"/>
      <c r="H29" s="39"/>
    </row>
    <row r="30" spans="2:8" ht="14.25" customHeight="1" x14ac:dyDescent="0.2">
      <c r="B30" s="40" t="s">
        <v>82</v>
      </c>
      <c r="C30" s="51" t="s">
        <v>83</v>
      </c>
      <c r="D30" s="52">
        <v>15</v>
      </c>
      <c r="E30" s="54"/>
      <c r="F30" s="55"/>
      <c r="G30" s="53"/>
      <c r="H30" s="56"/>
    </row>
    <row r="31" spans="2:8" x14ac:dyDescent="0.2">
      <c r="B31" s="34">
        <v>2</v>
      </c>
      <c r="C31" s="35" t="s">
        <v>21</v>
      </c>
      <c r="D31" s="36"/>
      <c r="E31" s="57"/>
      <c r="F31" s="55"/>
      <c r="G31" s="58"/>
      <c r="H31" s="56"/>
    </row>
    <row r="32" spans="2:8" x14ac:dyDescent="0.2">
      <c r="B32" s="34" t="s">
        <v>22</v>
      </c>
      <c r="C32" s="35" t="s">
        <v>84</v>
      </c>
      <c r="D32" s="36">
        <f>SUM(D33,D38)</f>
        <v>4507</v>
      </c>
      <c r="E32" s="36">
        <f>SUM(E33,E38)</f>
        <v>937.71079999999995</v>
      </c>
      <c r="F32" s="37">
        <f t="shared" si="0"/>
        <v>0.20805653428000886</v>
      </c>
      <c r="G32" s="38">
        <f>SUM(G33,G38)</f>
        <v>1240.0050000000001</v>
      </c>
      <c r="H32" s="39">
        <f t="shared" si="1"/>
        <v>0.75621533784137951</v>
      </c>
    </row>
    <row r="33" spans="2:8" x14ac:dyDescent="0.2">
      <c r="B33" s="34">
        <v>1</v>
      </c>
      <c r="C33" s="35" t="s">
        <v>7</v>
      </c>
      <c r="D33" s="36">
        <f>SUM(D34:D37)</f>
        <v>4499</v>
      </c>
      <c r="E33" s="36">
        <f>SUM(E34:E37)</f>
        <v>937.06499999999994</v>
      </c>
      <c r="F33" s="37">
        <f t="shared" si="0"/>
        <v>0.20828295176705933</v>
      </c>
      <c r="G33" s="53">
        <f>SUM(G34:G37)</f>
        <v>1240.0050000000001</v>
      </c>
      <c r="H33" s="39">
        <f t="shared" si="1"/>
        <v>0.75569453348978421</v>
      </c>
    </row>
    <row r="34" spans="2:8" x14ac:dyDescent="0.2">
      <c r="B34" s="40" t="s">
        <v>8</v>
      </c>
      <c r="C34" s="41" t="s">
        <v>85</v>
      </c>
      <c r="D34" s="42">
        <f>D15</f>
        <v>4455</v>
      </c>
      <c r="E34" s="42">
        <f>E15</f>
        <v>926.23500000000001</v>
      </c>
      <c r="F34" s="43">
        <f t="shared" si="0"/>
        <v>0.2079090909090909</v>
      </c>
      <c r="G34" s="53">
        <f>G15</f>
        <v>1228.635</v>
      </c>
      <c r="H34" s="44">
        <f t="shared" si="1"/>
        <v>0.75387320074717068</v>
      </c>
    </row>
    <row r="35" spans="2:8" x14ac:dyDescent="0.2">
      <c r="B35" s="40" t="s">
        <v>9</v>
      </c>
      <c r="C35" s="41" t="s">
        <v>23</v>
      </c>
      <c r="D35" s="42">
        <f t="shared" ref="D35:D37" si="2">D16</f>
        <v>44</v>
      </c>
      <c r="E35" s="42">
        <f>E16</f>
        <v>10.15</v>
      </c>
      <c r="F35" s="43">
        <f t="shared" si="0"/>
        <v>0.23068181818181818</v>
      </c>
      <c r="G35" s="53">
        <f>G16</f>
        <v>11.15</v>
      </c>
      <c r="H35" s="44">
        <f t="shared" si="1"/>
        <v>0.91031390134529144</v>
      </c>
    </row>
    <row r="36" spans="2:8" x14ac:dyDescent="0.2">
      <c r="B36" s="40" t="s">
        <v>10</v>
      </c>
      <c r="C36" s="45" t="s">
        <v>24</v>
      </c>
      <c r="D36" s="42">
        <f t="shared" si="2"/>
        <v>0</v>
      </c>
      <c r="E36" s="42">
        <f>E17</f>
        <v>0.05</v>
      </c>
      <c r="F36" s="43"/>
      <c r="G36" s="53">
        <f>G17</f>
        <v>0.15</v>
      </c>
      <c r="H36" s="44">
        <f>E36/G36</f>
        <v>0.33333333333333337</v>
      </c>
    </row>
    <row r="37" spans="2:8" x14ac:dyDescent="0.2">
      <c r="B37" s="40" t="s">
        <v>11</v>
      </c>
      <c r="C37" s="45" t="s">
        <v>86</v>
      </c>
      <c r="D37" s="42">
        <f t="shared" si="2"/>
        <v>0</v>
      </c>
      <c r="E37" s="42">
        <f>E18</f>
        <v>0.63</v>
      </c>
      <c r="F37" s="43"/>
      <c r="G37" s="53">
        <f>G18</f>
        <v>7.0000000000000007E-2</v>
      </c>
      <c r="H37" s="44"/>
    </row>
    <row r="38" spans="2:8" x14ac:dyDescent="0.2">
      <c r="B38" s="34">
        <v>2</v>
      </c>
      <c r="C38" s="35" t="s">
        <v>12</v>
      </c>
      <c r="D38" s="36">
        <f>SUM(D39:D41)</f>
        <v>8</v>
      </c>
      <c r="E38" s="36">
        <f>SUM(E39:E41)</f>
        <v>0.64580000000000004</v>
      </c>
      <c r="F38" s="50">
        <f t="shared" si="0"/>
        <v>8.0725000000000005E-2</v>
      </c>
      <c r="G38" s="38">
        <f>SUM(G39:G41)</f>
        <v>0</v>
      </c>
      <c r="H38" s="38">
        <f>SUM(H39:H41)</f>
        <v>0</v>
      </c>
    </row>
    <row r="39" spans="2:8" x14ac:dyDescent="0.2">
      <c r="B39" s="48" t="s">
        <v>13</v>
      </c>
      <c r="C39" s="49" t="s">
        <v>73</v>
      </c>
      <c r="D39" s="42"/>
      <c r="E39" s="42"/>
      <c r="F39" s="50"/>
      <c r="G39" s="53"/>
      <c r="H39" s="39"/>
    </row>
    <row r="40" spans="2:8" x14ac:dyDescent="0.2">
      <c r="B40" s="48" t="s">
        <v>14</v>
      </c>
      <c r="C40" s="49" t="s">
        <v>74</v>
      </c>
      <c r="D40" s="42"/>
      <c r="E40" s="42"/>
      <c r="F40" s="50"/>
      <c r="G40" s="53"/>
      <c r="H40" s="39"/>
    </row>
    <row r="41" spans="2:8" x14ac:dyDescent="0.2">
      <c r="B41" s="48" t="s">
        <v>15</v>
      </c>
      <c r="C41" s="49" t="s">
        <v>75</v>
      </c>
      <c r="D41" s="42">
        <v>8</v>
      </c>
      <c r="E41" s="42">
        <f>10%*E22</f>
        <v>0.64580000000000004</v>
      </c>
      <c r="F41" s="59">
        <f t="shared" si="0"/>
        <v>8.0725000000000005E-2</v>
      </c>
      <c r="G41" s="53"/>
      <c r="H41" s="44"/>
    </row>
    <row r="42" spans="2:8" x14ac:dyDescent="0.2">
      <c r="B42" s="60" t="s">
        <v>25</v>
      </c>
      <c r="C42" s="61" t="s">
        <v>87</v>
      </c>
      <c r="D42" s="62">
        <f>SUM(D44,D65,D74)</f>
        <v>132445.0299996</v>
      </c>
      <c r="E42" s="63">
        <f>SUM(E44,E65,E74)</f>
        <v>14686.626</v>
      </c>
      <c r="F42" s="31">
        <f t="shared" si="0"/>
        <v>0.1108884644447916</v>
      </c>
      <c r="G42" s="64">
        <f>SUM(G44,G65)</f>
        <v>45581.407377000003</v>
      </c>
      <c r="H42" s="65">
        <f t="shared" si="1"/>
        <v>0.32220650579145454</v>
      </c>
    </row>
    <row r="43" spans="2:8" x14ac:dyDescent="0.2">
      <c r="B43" s="66" t="s">
        <v>6</v>
      </c>
      <c r="C43" s="67" t="s">
        <v>26</v>
      </c>
      <c r="D43" s="68">
        <f>D44+D65+D74</f>
        <v>132445.0299996</v>
      </c>
      <c r="E43" s="69">
        <f>E44+E65+E74</f>
        <v>14686.626</v>
      </c>
      <c r="F43" s="50">
        <f t="shared" si="0"/>
        <v>0.1108884644447916</v>
      </c>
      <c r="G43" s="69">
        <f>G44+G65+G74</f>
        <v>45581.407377000003</v>
      </c>
      <c r="H43" s="70">
        <f t="shared" si="1"/>
        <v>0.32220650579145454</v>
      </c>
    </row>
    <row r="44" spans="2:8" x14ac:dyDescent="0.2">
      <c r="B44" s="46">
        <v>1</v>
      </c>
      <c r="C44" s="47" t="s">
        <v>21</v>
      </c>
      <c r="D44" s="71">
        <f>(D45+D51)+D50</f>
        <v>7231.9299996</v>
      </c>
      <c r="E44" s="71">
        <f>SUM(E45+E51)+E50</f>
        <v>2016.9829999999999</v>
      </c>
      <c r="F44" s="37">
        <f t="shared" si="0"/>
        <v>0.27889968516171476</v>
      </c>
      <c r="G44" s="71">
        <f>SUM(G45+G51)+G50</f>
        <v>1463.407377</v>
      </c>
      <c r="H44" s="39">
        <f t="shared" si="1"/>
        <v>1.378278551618918</v>
      </c>
    </row>
    <row r="45" spans="2:8" ht="14.25" customHeight="1" x14ac:dyDescent="0.2">
      <c r="B45" s="72" t="s">
        <v>8</v>
      </c>
      <c r="C45" s="73" t="s">
        <v>88</v>
      </c>
      <c r="D45" s="74">
        <f>SUM(D46,D47,D48,D49)</f>
        <v>3774</v>
      </c>
      <c r="E45" s="75">
        <f>SUM(E46,E47,E48,E49)</f>
        <v>1115.058</v>
      </c>
      <c r="F45" s="43">
        <f t="shared" si="0"/>
        <v>0.29545786963434023</v>
      </c>
      <c r="G45" s="76">
        <f>SUM(G46:G50)</f>
        <v>929.44774199999995</v>
      </c>
      <c r="H45" s="77">
        <f t="shared" si="1"/>
        <v>1.1996995093028049</v>
      </c>
    </row>
    <row r="46" spans="2:8" x14ac:dyDescent="0.2">
      <c r="B46" s="48" t="s">
        <v>27</v>
      </c>
      <c r="C46" s="78" t="s">
        <v>89</v>
      </c>
      <c r="D46" s="79">
        <f>[2]DUKIEN.NSNN!$E$12/1000000</f>
        <v>3108.0336000000002</v>
      </c>
      <c r="E46" s="42">
        <v>1032.2280000000001</v>
      </c>
      <c r="F46" s="43">
        <f t="shared" si="0"/>
        <v>0.33211610067535952</v>
      </c>
      <c r="G46" s="42">
        <f>[1]DUKIEN.NSNN!$J$12</f>
        <v>738.63968099999988</v>
      </c>
      <c r="H46" s="44">
        <f t="shared" si="1"/>
        <v>1.3974716313677171</v>
      </c>
    </row>
    <row r="47" spans="2:8" x14ac:dyDescent="0.2">
      <c r="B47" s="48" t="s">
        <v>28</v>
      </c>
      <c r="C47" s="78" t="s">
        <v>79</v>
      </c>
      <c r="D47" s="79">
        <f>[2]DUKIEN.NSNN!$E$36/1000000-D48</f>
        <v>528.96640000000002</v>
      </c>
      <c r="E47" s="80">
        <v>46.85</v>
      </c>
      <c r="F47" s="43">
        <f t="shared" si="0"/>
        <v>8.8568952583755786E-2</v>
      </c>
      <c r="G47" s="80">
        <f>[1]DUKIEN.NSNN!$J$35</f>
        <v>76.790700999999999</v>
      </c>
      <c r="H47" s="44">
        <f t="shared" si="1"/>
        <v>0.61009991300899835</v>
      </c>
    </row>
    <row r="48" spans="2:8" x14ac:dyDescent="0.2">
      <c r="B48" s="48" t="s">
        <v>90</v>
      </c>
      <c r="C48" s="78" t="s">
        <v>81</v>
      </c>
      <c r="D48" s="79">
        <f>[2]DUKIEN.NSNN!$E$77/1000000</f>
        <v>93</v>
      </c>
      <c r="E48" s="42">
        <v>27.13</v>
      </c>
      <c r="F48" s="43">
        <f t="shared" si="0"/>
        <v>0.29172043010752685</v>
      </c>
      <c r="G48" s="42">
        <f>[1]DUKIEN.NSNN!$J$83</f>
        <v>0</v>
      </c>
      <c r="H48" s="44"/>
    </row>
    <row r="49" spans="2:11" x14ac:dyDescent="0.2">
      <c r="B49" s="48" t="s">
        <v>91</v>
      </c>
      <c r="C49" s="78" t="s">
        <v>83</v>
      </c>
      <c r="D49" s="79">
        <f>[2]DUKIEN.NSNN!$E$97/1000000</f>
        <v>44</v>
      </c>
      <c r="E49" s="42">
        <v>8.85</v>
      </c>
      <c r="F49" s="43">
        <f t="shared" si="0"/>
        <v>0.20113636363636364</v>
      </c>
      <c r="G49" s="42">
        <f>[1]DUKIEN.NSNN!$J$96</f>
        <v>8.8706999999999994</v>
      </c>
      <c r="H49" s="44">
        <f>E49/G49</f>
        <v>0.99766647502451899</v>
      </c>
    </row>
    <row r="50" spans="2:11" x14ac:dyDescent="0.2">
      <c r="B50" s="48" t="s">
        <v>92</v>
      </c>
      <c r="C50" s="78" t="s">
        <v>93</v>
      </c>
      <c r="D50" s="79">
        <f>[2]DUKIEN.NSNN.CCTL!$D$24/1000000</f>
        <v>384.99999960000002</v>
      </c>
      <c r="E50" s="54"/>
      <c r="F50" s="43"/>
      <c r="G50" s="54">
        <f>105146660/1000000</f>
        <v>105.14666</v>
      </c>
      <c r="H50" s="44"/>
    </row>
    <row r="51" spans="2:11" x14ac:dyDescent="0.2">
      <c r="B51" s="46" t="s">
        <v>9</v>
      </c>
      <c r="C51" s="81" t="s">
        <v>20</v>
      </c>
      <c r="D51" s="74">
        <f>SUM(D52:D62)</f>
        <v>3072.93</v>
      </c>
      <c r="E51" s="82">
        <f>SUM(E52:E61)</f>
        <v>901.92499999999995</v>
      </c>
      <c r="F51" s="83">
        <f t="shared" si="0"/>
        <v>0.29350652309034048</v>
      </c>
      <c r="G51" s="76">
        <f>SUM(G52:G63)</f>
        <v>428.81297499999999</v>
      </c>
      <c r="H51" s="44">
        <f>E51/G51</f>
        <v>2.1033062257502819</v>
      </c>
      <c r="J51" s="84"/>
    </row>
    <row r="52" spans="2:11" x14ac:dyDescent="0.2">
      <c r="B52" s="48" t="s">
        <v>29</v>
      </c>
      <c r="C52" s="78" t="s">
        <v>30</v>
      </c>
      <c r="D52" s="79">
        <f>[2]KPTHEONV!$E$10/1000000</f>
        <v>16</v>
      </c>
      <c r="E52" s="85"/>
      <c r="F52" s="50"/>
      <c r="G52" s="85">
        <f>3540000/1000000</f>
        <v>3.54</v>
      </c>
      <c r="H52" s="44"/>
      <c r="K52" s="86"/>
    </row>
    <row r="53" spans="2:11" ht="14.25" customHeight="1" x14ac:dyDescent="0.2">
      <c r="B53" s="48" t="s">
        <v>31</v>
      </c>
      <c r="C53" s="87" t="s">
        <v>94</v>
      </c>
      <c r="D53" s="79">
        <v>45</v>
      </c>
      <c r="E53" s="85">
        <v>28.056999999999999</v>
      </c>
      <c r="F53" s="43"/>
      <c r="G53" s="85">
        <f>4268900/1000000</f>
        <v>4.2689000000000004</v>
      </c>
      <c r="H53" s="44"/>
    </row>
    <row r="54" spans="2:11" x14ac:dyDescent="0.2">
      <c r="B54" s="48" t="s">
        <v>32</v>
      </c>
      <c r="C54" s="78" t="s">
        <v>33</v>
      </c>
      <c r="D54" s="79">
        <v>90</v>
      </c>
      <c r="E54" s="85"/>
      <c r="F54" s="43"/>
      <c r="G54" s="85">
        <v>19</v>
      </c>
      <c r="H54" s="44"/>
    </row>
    <row r="55" spans="2:11" x14ac:dyDescent="0.2">
      <c r="B55" s="48" t="s">
        <v>34</v>
      </c>
      <c r="C55" s="78" t="s">
        <v>35</v>
      </c>
      <c r="D55" s="79">
        <v>54</v>
      </c>
      <c r="E55" s="85"/>
      <c r="F55" s="43"/>
      <c r="G55" s="85">
        <f>13518000/1000000</f>
        <v>13.518000000000001</v>
      </c>
      <c r="H55" s="44"/>
    </row>
    <row r="56" spans="2:11" x14ac:dyDescent="0.2">
      <c r="B56" s="48" t="s">
        <v>36</v>
      </c>
      <c r="C56" s="88" t="s">
        <v>95</v>
      </c>
      <c r="D56" s="79">
        <v>10</v>
      </c>
      <c r="E56" s="85"/>
      <c r="F56" s="43"/>
      <c r="G56" s="85">
        <v>55</v>
      </c>
      <c r="H56" s="44"/>
    </row>
    <row r="57" spans="2:11" x14ac:dyDescent="0.2">
      <c r="B57" s="48" t="s">
        <v>37</v>
      </c>
      <c r="C57" s="78" t="s">
        <v>38</v>
      </c>
      <c r="D57" s="79">
        <v>60</v>
      </c>
      <c r="E57" s="85">
        <v>14.3</v>
      </c>
      <c r="F57" s="43"/>
      <c r="G57" s="85"/>
      <c r="H57" s="44"/>
    </row>
    <row r="58" spans="2:11" ht="14.25" customHeight="1" x14ac:dyDescent="0.2">
      <c r="B58" s="48" t="s">
        <v>39</v>
      </c>
      <c r="C58" s="89" t="s">
        <v>96</v>
      </c>
      <c r="D58" s="79">
        <f>2430-400</f>
        <v>2030</v>
      </c>
      <c r="E58" s="85">
        <v>841.798</v>
      </c>
      <c r="F58" s="43"/>
      <c r="G58" s="85"/>
      <c r="H58" s="44"/>
    </row>
    <row r="59" spans="2:11" s="13" customFormat="1" ht="36.75" customHeight="1" x14ac:dyDescent="0.25">
      <c r="B59" s="90" t="s">
        <v>40</v>
      </c>
      <c r="C59" s="91" t="s">
        <v>41</v>
      </c>
      <c r="D59" s="92">
        <v>72</v>
      </c>
      <c r="E59" s="93"/>
      <c r="F59" s="94"/>
      <c r="G59" s="95">
        <f>52415251/1000000</f>
        <v>52.415250999999998</v>
      </c>
      <c r="H59" s="96"/>
      <c r="K59" s="97"/>
    </row>
    <row r="60" spans="2:11" x14ac:dyDescent="0.2">
      <c r="B60" s="48" t="s">
        <v>42</v>
      </c>
      <c r="C60" s="87" t="s">
        <v>43</v>
      </c>
      <c r="D60" s="79">
        <v>5</v>
      </c>
      <c r="E60" s="98"/>
      <c r="F60" s="55"/>
      <c r="G60" s="93"/>
      <c r="H60" s="39"/>
      <c r="J60" s="84"/>
    </row>
    <row r="61" spans="2:11" ht="14.25" customHeight="1" x14ac:dyDescent="0.2">
      <c r="B61" s="48" t="s">
        <v>44</v>
      </c>
      <c r="C61" s="89" t="s">
        <v>45</v>
      </c>
      <c r="D61" s="79">
        <v>400.93</v>
      </c>
      <c r="E61" s="42">
        <v>17.77</v>
      </c>
      <c r="F61" s="55"/>
      <c r="G61" s="98"/>
      <c r="H61" s="56"/>
    </row>
    <row r="62" spans="2:11" ht="14.25" customHeight="1" x14ac:dyDescent="0.2">
      <c r="B62" s="48" t="s">
        <v>46</v>
      </c>
      <c r="C62" s="89" t="s">
        <v>97</v>
      </c>
      <c r="D62" s="79">
        <v>290</v>
      </c>
      <c r="E62" s="99"/>
      <c r="F62" s="55"/>
      <c r="G62" s="98"/>
      <c r="H62" s="56"/>
    </row>
    <row r="63" spans="2:11" ht="14.25" customHeight="1" x14ac:dyDescent="0.2">
      <c r="B63" s="48" t="s">
        <v>56</v>
      </c>
      <c r="C63" s="89" t="s">
        <v>98</v>
      </c>
      <c r="D63" s="79">
        <f>400+222</f>
        <v>622</v>
      </c>
      <c r="E63" s="100">
        <v>354.6</v>
      </c>
      <c r="F63" s="55"/>
      <c r="G63" s="98">
        <f>[1]DUKIEN.NSNN!$J$157/1000000</f>
        <v>281.07082400000002</v>
      </c>
      <c r="H63" s="56"/>
    </row>
    <row r="64" spans="2:11" ht="14.25" customHeight="1" x14ac:dyDescent="0.2">
      <c r="B64" s="48" t="s">
        <v>99</v>
      </c>
      <c r="C64" s="89" t="s">
        <v>100</v>
      </c>
      <c r="D64" s="79">
        <v>143.59700000000001</v>
      </c>
      <c r="E64" s="101">
        <v>143.59700000000001</v>
      </c>
      <c r="F64" s="55"/>
      <c r="G64" s="53"/>
      <c r="H64" s="56"/>
    </row>
    <row r="65" spans="1:8" x14ac:dyDescent="0.2">
      <c r="B65" s="46">
        <v>2</v>
      </c>
      <c r="C65" s="47" t="s">
        <v>101</v>
      </c>
      <c r="D65" s="71">
        <f>SUM(D66:D67)</f>
        <v>125190</v>
      </c>
      <c r="E65" s="71">
        <f>SUM(E66:E67)</f>
        <v>12669.643</v>
      </c>
      <c r="F65" s="50">
        <f t="shared" ref="F65:H65" si="3">SUM(F66:F67)</f>
        <v>0.10120331496125888</v>
      </c>
      <c r="G65" s="71">
        <f t="shared" si="3"/>
        <v>44118</v>
      </c>
      <c r="H65" s="71">
        <f t="shared" si="3"/>
        <v>0</v>
      </c>
    </row>
    <row r="66" spans="1:8" x14ac:dyDescent="0.2">
      <c r="B66" s="46" t="s">
        <v>13</v>
      </c>
      <c r="C66" s="47" t="s">
        <v>19</v>
      </c>
      <c r="D66" s="102"/>
      <c r="E66" s="102"/>
      <c r="F66" s="102"/>
      <c r="G66" s="102"/>
      <c r="H66" s="102"/>
    </row>
    <row r="67" spans="1:8" x14ac:dyDescent="0.2">
      <c r="B67" s="46" t="s">
        <v>14</v>
      </c>
      <c r="C67" s="47" t="s">
        <v>20</v>
      </c>
      <c r="D67" s="71">
        <f>SUM(D68:D71)</f>
        <v>125190</v>
      </c>
      <c r="E67" s="71">
        <f>SUM(E68:E71)</f>
        <v>12669.643</v>
      </c>
      <c r="F67" s="50">
        <f>E67/D67</f>
        <v>0.10120331496125888</v>
      </c>
      <c r="G67" s="71">
        <f t="shared" ref="G67:H67" si="4">SUM(G68:G71)</f>
        <v>44118</v>
      </c>
      <c r="H67" s="71">
        <f t="shared" si="4"/>
        <v>0</v>
      </c>
    </row>
    <row r="68" spans="1:8" x14ac:dyDescent="0.2">
      <c r="B68" s="103" t="s">
        <v>47</v>
      </c>
      <c r="C68" s="78" t="s">
        <v>102</v>
      </c>
      <c r="D68" s="79">
        <v>880</v>
      </c>
      <c r="E68" s="104"/>
      <c r="F68" s="105"/>
      <c r="G68" s="53"/>
      <c r="H68" s="106"/>
    </row>
    <row r="69" spans="1:8" x14ac:dyDescent="0.2">
      <c r="B69" s="103" t="s">
        <v>48</v>
      </c>
      <c r="C69" s="78" t="s">
        <v>103</v>
      </c>
      <c r="D69" s="79">
        <f>120000-5590</f>
        <v>114410</v>
      </c>
      <c r="E69" s="79">
        <v>4252.5230000000001</v>
      </c>
      <c r="F69" s="105"/>
      <c r="G69" s="107">
        <v>36122.080000000002</v>
      </c>
      <c r="H69" s="106"/>
    </row>
    <row r="70" spans="1:8" x14ac:dyDescent="0.2">
      <c r="B70" s="103" t="s">
        <v>49</v>
      </c>
      <c r="C70" s="108" t="s">
        <v>50</v>
      </c>
      <c r="D70" s="109">
        <v>1900</v>
      </c>
      <c r="E70" s="110">
        <v>421.2</v>
      </c>
      <c r="F70" s="55"/>
      <c r="G70" s="111"/>
      <c r="H70" s="106"/>
    </row>
    <row r="71" spans="1:8" x14ac:dyDescent="0.2">
      <c r="B71" s="103" t="s">
        <v>51</v>
      </c>
      <c r="C71" s="5" t="s">
        <v>52</v>
      </c>
      <c r="D71" s="109">
        <v>8000</v>
      </c>
      <c r="E71" s="110">
        <v>7995.92</v>
      </c>
      <c r="F71" s="55"/>
      <c r="G71" s="112">
        <v>7995.92</v>
      </c>
      <c r="H71" s="106"/>
    </row>
    <row r="72" spans="1:8" x14ac:dyDescent="0.2">
      <c r="B72" s="113">
        <v>3</v>
      </c>
      <c r="C72" s="47" t="s">
        <v>104</v>
      </c>
      <c r="D72" s="114">
        <f>D73</f>
        <v>50436</v>
      </c>
      <c r="E72" s="114">
        <f t="shared" ref="E72:H72" si="5">E73</f>
        <v>16569.106</v>
      </c>
      <c r="F72" s="50">
        <f>E72/D72</f>
        <v>0.32851744785470693</v>
      </c>
      <c r="G72" s="53">
        <f t="shared" si="5"/>
        <v>0</v>
      </c>
      <c r="H72" s="114">
        <f t="shared" si="5"/>
        <v>0</v>
      </c>
    </row>
    <row r="73" spans="1:8" x14ac:dyDescent="0.2">
      <c r="A73" s="115"/>
      <c r="B73" s="116"/>
      <c r="C73" s="117" t="s">
        <v>103</v>
      </c>
      <c r="D73" s="118">
        <v>50436</v>
      </c>
      <c r="E73" s="119">
        <v>16569.106</v>
      </c>
      <c r="F73" s="120"/>
      <c r="G73" s="121"/>
      <c r="H73" s="122"/>
    </row>
    <row r="74" spans="1:8" ht="14.25" hidden="1" customHeight="1" x14ac:dyDescent="0.2">
      <c r="B74" s="123">
        <v>4</v>
      </c>
      <c r="C74" s="124" t="s">
        <v>53</v>
      </c>
      <c r="D74" s="125">
        <f>SUM(D75)</f>
        <v>23.1</v>
      </c>
      <c r="E74" s="126">
        <f>E75</f>
        <v>0</v>
      </c>
      <c r="F74" s="37">
        <f t="shared" si="0"/>
        <v>0</v>
      </c>
      <c r="G74" s="127">
        <f>G75</f>
        <v>0</v>
      </c>
      <c r="H74" s="128" t="e">
        <f t="shared" si="1"/>
        <v>#DIV/0!</v>
      </c>
    </row>
    <row r="75" spans="1:8" ht="14.25" hidden="1" customHeight="1" x14ac:dyDescent="0.2">
      <c r="B75" s="129" t="s">
        <v>54</v>
      </c>
      <c r="C75" s="89" t="s">
        <v>105</v>
      </c>
      <c r="D75" s="130">
        <v>23.1</v>
      </c>
      <c r="E75" s="131"/>
      <c r="F75" s="43">
        <f t="shared" si="0"/>
        <v>0</v>
      </c>
      <c r="G75" s="132"/>
      <c r="H75" s="44"/>
    </row>
    <row r="76" spans="1:8" hidden="1" x14ac:dyDescent="0.2">
      <c r="B76" s="133" t="s">
        <v>106</v>
      </c>
      <c r="C76" s="134" t="s">
        <v>107</v>
      </c>
      <c r="D76" s="135">
        <f>D77</f>
        <v>0</v>
      </c>
      <c r="E76" s="135">
        <f>E77</f>
        <v>0</v>
      </c>
      <c r="F76" s="31">
        <v>0</v>
      </c>
      <c r="G76" s="136">
        <f>G77</f>
        <v>0</v>
      </c>
      <c r="H76" s="137" t="e">
        <f t="shared" si="1"/>
        <v>#DIV/0!</v>
      </c>
    </row>
    <row r="77" spans="1:8" ht="24" hidden="1" x14ac:dyDescent="0.2">
      <c r="B77" s="138" t="s">
        <v>6</v>
      </c>
      <c r="C77" s="139" t="s">
        <v>108</v>
      </c>
      <c r="D77" s="140"/>
      <c r="E77" s="140"/>
      <c r="F77" s="141"/>
      <c r="G77" s="142"/>
      <c r="H77" s="141"/>
    </row>
    <row r="78" spans="1:8" ht="8.25" customHeight="1" x14ac:dyDescent="0.2"/>
    <row r="79" spans="1:8" ht="13.5" customHeight="1" x14ac:dyDescent="0.3">
      <c r="F79" s="143" t="s">
        <v>109</v>
      </c>
      <c r="G79" s="144"/>
      <c r="H79" s="145"/>
    </row>
    <row r="80" spans="1:8" ht="13.5" customHeight="1" x14ac:dyDescent="0.3">
      <c r="F80" s="146" t="s">
        <v>55</v>
      </c>
      <c r="G80" s="147"/>
      <c r="H80" s="148"/>
    </row>
  </sheetData>
  <mergeCells count="5">
    <mergeCell ref="B8:H8"/>
    <mergeCell ref="B1:H1"/>
    <mergeCell ref="A5:H5"/>
    <mergeCell ref="B6:H6"/>
    <mergeCell ref="B7:H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813EF0CB-ACBD-4745-83BE-83DBB9454D5E}"/>
</file>

<file path=customXml/itemProps2.xml><?xml version="1.0" encoding="utf-8"?>
<ds:datastoreItem xmlns:ds="http://schemas.openxmlformats.org/officeDocument/2006/customXml" ds:itemID="{F1EF2587-102B-4877-9643-E2248C34B198}"/>
</file>

<file path=customXml/itemProps3.xml><?xml version="1.0" encoding="utf-8"?>
<ds:datastoreItem xmlns:ds="http://schemas.openxmlformats.org/officeDocument/2006/customXml" ds:itemID="{D0AA17E8-CA99-4008-A264-B94245710B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dcterms:created xsi:type="dcterms:W3CDTF">2021-04-13T03:13:28Z</dcterms:created>
  <dcterms:modified xsi:type="dcterms:W3CDTF">2021-07-14T08:00:22Z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