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8195" windowHeight="11325"/>
  </bookViews>
  <sheets>
    <sheet name="BS03.QIII-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Fill" localSheetId="0" hidden="1">#REF!</definedName>
    <definedName name="_Fill" hidden="1">#REF!</definedName>
    <definedName name="_mtc1">'[3]Sheet1 (4)'!$K$51</definedName>
    <definedName name="_nc1">'[3]Sheet1 (4)'!$J$51</definedName>
    <definedName name="_vl2" localSheetId="0">'[4]Sheet9 (2)'!#REF!</definedName>
    <definedName name="_vl2">'[4]Sheet9 (2)'!#REF!</definedName>
    <definedName name="A" localSheetId="0">[5]Sheet26!#REF!</definedName>
    <definedName name="A">[5]Sheet26!#REF!</definedName>
    <definedName name="CONG" localSheetId="0">[5]Sheet26!#REF!</definedName>
    <definedName name="CONG">[5]Sheet26!#REF!</definedName>
    <definedName name="d0" localSheetId="0">[6]XDCB!#REF!</definedName>
    <definedName name="d0">[6]XDCB!#REF!</definedName>
    <definedName name="hh">[7]XL4Poppy!$B$1:$B$16</definedName>
    <definedName name="HNM" localSheetId="0">[5]Sheet26!#REF!</definedName>
    <definedName name="HNM">[5]Sheet26!#REF!</definedName>
    <definedName name="hung">'[8]Sheet1 (6)'!$I$16</definedName>
    <definedName name="HUYEÄN" localSheetId="0">[5]Sheet26!#REF!</definedName>
    <definedName name="HUYEÄN">[5]Sheet26!#REF!</definedName>
    <definedName name="MTC">'[9]Sheet1 (6)'!$J$16</definedName>
    <definedName name="__mtc1">'[3]Sheet1 (4)'!$K$51</definedName>
    <definedName name="n" localSheetId="0">#REF!</definedName>
    <definedName name="n">#REF!</definedName>
    <definedName name="NAÊM" localSheetId="0">[5]Sheet26!#REF!</definedName>
    <definedName name="NAÊM">[5]Sheet26!#REF!</definedName>
    <definedName name="NC">'[9]Sheet1 (6)'!$I$16</definedName>
    <definedName name="__nc1">'[3]Sheet1 (4)'!$J$51</definedName>
    <definedName name="NGAØY" localSheetId="0">[5]Sheet26!#REF!</definedName>
    <definedName name="NGAØY">[5]Sheet26!#REF!</definedName>
    <definedName name="NHUT" localSheetId="0">'[10]BC L-V-Tam'!#REF!</definedName>
    <definedName name="NHUT">'[10]BC L-V-Tam'!#REF!</definedName>
    <definedName name="_xlnm.Print_Titles" localSheetId="0">'BS03.QIII-2019'!$10:$10</definedName>
    <definedName name="PTVT">'[11]Sheet1 (6)'!$I$16</definedName>
    <definedName name="SOÁ_HÑ" localSheetId="0">[5]Sheet26!#REF!</definedName>
    <definedName name="SOÁ_HÑ">[5]Sheet26!#REF!</definedName>
    <definedName name="SÔÛ_GT" localSheetId="0">[5]Sheet26!#REF!</definedName>
    <definedName name="SÔÛ_GT">[5]Sheet26!#REF!</definedName>
    <definedName name="TEÂN_COÂNG_TRÌNH" localSheetId="0">[5]Sheet26!#REF!</definedName>
    <definedName name="TEÂN_COÂNG_TRÌNH">[5]Sheet26!#REF!</definedName>
    <definedName name="TKCONG" localSheetId="0">[5]Sheet26!#REF!</definedName>
    <definedName name="TKCONG">[5]Sheet26!#REF!</definedName>
    <definedName name="TT" localSheetId="0">[5]Sheet26!#REF!</definedName>
    <definedName name="TT">[5]Sheet26!#REF!</definedName>
    <definedName name="THAÙNG" localSheetId="0">[5]Sheet26!#REF!</definedName>
    <definedName name="THAÙNG">[5]Sheet26!#REF!</definedName>
    <definedName name="VB" localSheetId="0">[5]Sheet26!#REF!</definedName>
    <definedName name="VB">[5]Sheet26!#REF!</definedName>
    <definedName name="VL">'[9]Sheet2 (2)'!$F$15</definedName>
    <definedName name="__vl2" localSheetId="0">'[4]Sheet9 (2)'!#REF!</definedName>
    <definedName name="__vl2">'[4]Sheet9 (2)'!#REF!</definedName>
  </definedNames>
  <calcPr calcId="144525" fullCalcOnLoad="1"/>
</workbook>
</file>

<file path=xl/calcChain.xml><?xml version="1.0" encoding="utf-8"?>
<calcChain xmlns="http://schemas.openxmlformats.org/spreadsheetml/2006/main">
  <c r="F83" i="1" l="1"/>
  <c r="E81" i="1"/>
  <c r="F81" i="1" s="1"/>
  <c r="D81" i="1"/>
  <c r="F80" i="1"/>
  <c r="F79" i="1"/>
  <c r="E78" i="1"/>
  <c r="F78" i="1" s="1"/>
  <c r="D78" i="1"/>
  <c r="F77" i="1"/>
  <c r="D77" i="1"/>
  <c r="D76" i="1" s="1"/>
  <c r="D73" i="1" s="1"/>
  <c r="G73" i="1"/>
  <c r="G72" i="1"/>
  <c r="E72" i="1"/>
  <c r="F72" i="1" s="1"/>
  <c r="D72" i="1"/>
  <c r="D71" i="1"/>
  <c r="D70" i="1" s="1"/>
  <c r="D69" i="1"/>
  <c r="D68" i="1"/>
  <c r="D67" i="1"/>
  <c r="D65" i="1" s="1"/>
  <c r="E63" i="1"/>
  <c r="F63" i="1" s="1"/>
  <c r="D63" i="1"/>
  <c r="E62" i="1"/>
  <c r="H62" i="1" s="1"/>
  <c r="D62" i="1"/>
  <c r="D61" i="1"/>
  <c r="D60" i="1"/>
  <c r="D59" i="1"/>
  <c r="F58" i="1"/>
  <c r="E58" i="1"/>
  <c r="D58" i="1"/>
  <c r="F57" i="1"/>
  <c r="E57" i="1"/>
  <c r="H57" i="1" s="1"/>
  <c r="D57" i="1"/>
  <c r="D56" i="1"/>
  <c r="G55" i="1"/>
  <c r="D55" i="1"/>
  <c r="F54" i="1"/>
  <c r="E53" i="1"/>
  <c r="H53" i="1" s="1"/>
  <c r="D53" i="1"/>
  <c r="E52" i="1"/>
  <c r="H52" i="1" s="1"/>
  <c r="D52" i="1"/>
  <c r="E51" i="1"/>
  <c r="H51" i="1" s="1"/>
  <c r="D51" i="1"/>
  <c r="E50" i="1"/>
  <c r="E49" i="1" s="1"/>
  <c r="D50" i="1"/>
  <c r="D49" i="1" s="1"/>
  <c r="D48" i="1" s="1"/>
  <c r="G49" i="1"/>
  <c r="G48" i="1"/>
  <c r="G47" i="1" s="1"/>
  <c r="G44" i="1"/>
  <c r="F44" i="1"/>
  <c r="E44" i="1"/>
  <c r="H44" i="1" s="1"/>
  <c r="D44" i="1"/>
  <c r="F43" i="1"/>
  <c r="E43" i="1"/>
  <c r="H43" i="1" s="1"/>
  <c r="D43" i="1"/>
  <c r="D42" i="1"/>
  <c r="G41" i="1"/>
  <c r="D41" i="1"/>
  <c r="D40" i="1"/>
  <c r="D39" i="1"/>
  <c r="D38" i="1"/>
  <c r="D37" i="1"/>
  <c r="D36" i="1"/>
  <c r="D35" i="1" s="1"/>
  <c r="D34" i="1" s="1"/>
  <c r="G35" i="1"/>
  <c r="G34" i="1"/>
  <c r="D32" i="1"/>
  <c r="D31" i="1"/>
  <c r="H30" i="1"/>
  <c r="E30" i="1"/>
  <c r="F30" i="1" s="1"/>
  <c r="D30" i="1"/>
  <c r="H29" i="1"/>
  <c r="E29" i="1"/>
  <c r="F29" i="1" s="1"/>
  <c r="D29" i="1"/>
  <c r="D28" i="1" s="1"/>
  <c r="D26" i="1" s="1"/>
  <c r="D25" i="1" s="1"/>
  <c r="G28" i="1"/>
  <c r="E28" i="1"/>
  <c r="H28" i="1" s="1"/>
  <c r="G26" i="1"/>
  <c r="G25" i="1"/>
  <c r="F23" i="1"/>
  <c r="E23" i="1"/>
  <c r="D23" i="1"/>
  <c r="F22" i="1"/>
  <c r="E22" i="1"/>
  <c r="H22" i="1" s="1"/>
  <c r="D22" i="1"/>
  <c r="F21" i="1"/>
  <c r="E21" i="1"/>
  <c r="E20" i="1" s="1"/>
  <c r="D21" i="1"/>
  <c r="G20" i="1"/>
  <c r="D20" i="1"/>
  <c r="H19" i="1"/>
  <c r="F19" i="1"/>
  <c r="E19" i="1"/>
  <c r="E40" i="1" s="1"/>
  <c r="D19" i="1"/>
  <c r="H18" i="1"/>
  <c r="F18" i="1"/>
  <c r="E18" i="1"/>
  <c r="E39" i="1" s="1"/>
  <c r="D18" i="1"/>
  <c r="H17" i="1"/>
  <c r="F17" i="1"/>
  <c r="E17" i="1"/>
  <c r="E38" i="1" s="1"/>
  <c r="D17" i="1"/>
  <c r="H16" i="1"/>
  <c r="F16" i="1"/>
  <c r="E16" i="1"/>
  <c r="E37" i="1" s="1"/>
  <c r="D16" i="1"/>
  <c r="H15" i="1"/>
  <c r="F15" i="1"/>
  <c r="E15" i="1"/>
  <c r="E36" i="1" s="1"/>
  <c r="D15" i="1"/>
  <c r="H14" i="1"/>
  <c r="G14" i="1"/>
  <c r="G13" i="1" s="1"/>
  <c r="G12" i="1" s="1"/>
  <c r="E14" i="1"/>
  <c r="F14" i="1" s="1"/>
  <c r="D14" i="1"/>
  <c r="D13" i="1" s="1"/>
  <c r="D12" i="1" s="1"/>
  <c r="H36" i="1" l="1"/>
  <c r="F36" i="1"/>
  <c r="E35" i="1"/>
  <c r="H37" i="1"/>
  <c r="F37" i="1"/>
  <c r="H38" i="1"/>
  <c r="F38" i="1"/>
  <c r="H39" i="1"/>
  <c r="F39" i="1"/>
  <c r="H40" i="1"/>
  <c r="F40" i="1"/>
  <c r="D46" i="1"/>
  <c r="D47" i="1"/>
  <c r="F20" i="1"/>
  <c r="H20" i="1"/>
  <c r="E13" i="1"/>
  <c r="H49" i="1"/>
  <c r="F49" i="1"/>
  <c r="H21" i="1"/>
  <c r="F28" i="1"/>
  <c r="E41" i="1"/>
  <c r="F50" i="1"/>
  <c r="F51" i="1"/>
  <c r="F52" i="1"/>
  <c r="F53" i="1"/>
  <c r="E55" i="1"/>
  <c r="H72" i="1"/>
  <c r="G46" i="1"/>
  <c r="H50" i="1"/>
  <c r="F62" i="1"/>
  <c r="E26" i="1"/>
  <c r="H35" i="1" l="1"/>
  <c r="E34" i="1"/>
  <c r="F35" i="1"/>
  <c r="H13" i="1"/>
  <c r="E12" i="1"/>
  <c r="F13" i="1"/>
  <c r="F55" i="1"/>
  <c r="H55" i="1"/>
  <c r="F41" i="1"/>
  <c r="H41" i="1"/>
  <c r="E48" i="1"/>
  <c r="H26" i="1"/>
  <c r="E25" i="1"/>
  <c r="F26" i="1"/>
  <c r="F48" i="1" l="1"/>
  <c r="H48" i="1"/>
  <c r="E47" i="1"/>
  <c r="E46" i="1"/>
  <c r="H34" i="1"/>
  <c r="F34" i="1"/>
  <c r="F25" i="1"/>
  <c r="H25" i="1"/>
  <c r="H12" i="1"/>
  <c r="F12" i="1"/>
  <c r="H46" i="1" l="1"/>
  <c r="F46" i="1"/>
  <c r="F47" i="1"/>
  <c r="H47" i="1"/>
</calcChain>
</file>

<file path=xl/sharedStrings.xml><?xml version="1.0" encoding="utf-8"?>
<sst xmlns="http://schemas.openxmlformats.org/spreadsheetml/2006/main" count="144" uniqueCount="112">
  <si>
    <t>Biểu số 3 - Ban hành kèm theo Thông tư số 90/2018/TT-BTC ngày 28/9/2018 của Bộ Tài chính</t>
  </si>
  <si>
    <t>Đơn vị: Sở Giao thông vận tải Tây Ninh</t>
  </si>
  <si>
    <t>Chương: 421</t>
  </si>
  <si>
    <t>CÔNG KHAI THỰC HIỆN DỰ TOÁN THU - CHI NGÂN SÁCH QUÝ III NĂM 2019</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</si>
  <si>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</si>
  <si>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</si>
  <si>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III năm 2019 như sau:</t>
  </si>
  <si>
    <t>ĐVT: Triệu đồng</t>
  </si>
  <si>
    <t>STT</t>
  </si>
  <si>
    <t>Nội dung</t>
  </si>
  <si>
    <t>Dự toán năm 2019</t>
  </si>
  <si>
    <t>Thực hiện Quý III năm 2019</t>
  </si>
  <si>
    <t>Thực hiện Quý III năm 2019/Dự toán năm 2019 (tỷ lệ %)</t>
  </si>
  <si>
    <t>Cùng kỳ năm 2018
(đồng)</t>
  </si>
  <si>
    <t>Thực hiện Quý III năm 2019 so với cùng kỳ năm 2018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</si>
  <si>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</si>
  <si>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</si>
  <si>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</si>
  <si>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</si>
  <si>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</si>
  <si>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</si>
  <si>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</si>
  <si>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</si>
  <si>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đóng lại số khung, số máy</t>
    </r>
    <r>
      <rPr>
        <b/>
        <sz val="9"/>
        <color indexed="8"/>
        <rFont val="Times New Roman"/>
        <family val="1"/>
      </rPr>
      <t xml:space="preserve"> (U2)</t>
    </r>
  </si>
  <si>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</si>
  <si>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</si>
  <si>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</si>
  <si>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</si>
  <si>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t>1.5</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</si>
  <si>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</si>
  <si>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</si>
  <si>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</si>
  <si>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</si>
  <si>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</si>
  <si>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</si>
  <si>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</si>
  <si>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</si>
  <si>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2.4</t>
  </si>
  <si>
    <t>Phí thẩm tra, thẩm định cấp phép HĐ BTNĐ (Q2)</t>
  </si>
  <si>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</si>
  <si>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</si>
  <si>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</si>
  <si>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</si>
  <si>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</si>
  <si>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</si>
  <si>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</si>
  <si>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</si>
  <si>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</si>
  <si>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</si>
  <si>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</si>
  <si>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</si>
  <si>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</si>
  <si>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</si>
  <si>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</si>
  <si>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</si>
  <si>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</si>
  <si>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đóng lại số khung, số máy (U2)</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</si>
  <si>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</si>
  <si>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</si>
  <si>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</si>
  <si>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</si>
  <si>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</si>
  <si>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</si>
  <si>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</si>
  <si>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</si>
  <si>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Chi thanh toán cá nhân (2018 chuyển sang 286.232)</t>
  </si>
  <si>
    <t>1.1.2</t>
  </si>
  <si>
    <t>1.1.3</t>
  </si>
  <si>
    <t>1.1.4</t>
  </si>
  <si>
    <t>1.1.5</t>
  </si>
  <si>
    <t>KP tiết kiệm 10% THCCTL- TC13.14 (2018)</t>
  </si>
  <si>
    <t>1.2.1</t>
  </si>
  <si>
    <t>KP chi cho CB làm đầu mối KSTTHC</t>
  </si>
  <si>
    <t>1.2.2</t>
  </si>
  <si>
    <t xml:space="preserve">KP hoạt động của tổ chức cơ sở Đảng </t>
  </si>
  <si>
    <t>1.2.3</t>
  </si>
  <si>
    <t>KP đối nội, đối ngoại</t>
  </si>
  <si>
    <t>1.2.4</t>
  </si>
  <si>
    <t>KP thuê tư vấn lập chỉ số giá xây dựng</t>
  </si>
  <si>
    <t>1.2.5</t>
  </si>
  <si>
    <t>KP chi cho bộ phận tiếp nhận và trả kết quả</t>
  </si>
  <si>
    <t>1.2.6</t>
  </si>
  <si>
    <t>KP chi mua sắm, sửa chữa</t>
  </si>
  <si>
    <t>1.2.7</t>
  </si>
  <si>
    <t xml:space="preserve">KP chi cho công tác thu lệ phí </t>
  </si>
  <si>
    <t>1.2.8</t>
  </si>
  <si>
    <t>KP hoạt động của nhóm công tác thực hiện những giải pháp mang tính đột phá về phát triển KT-XH lĩnh vực hạ tầng giao thông</t>
  </si>
  <si>
    <t>1.3.9</t>
  </si>
  <si>
    <t>KP tiết kiệm 10% THCCTL- TC12.14 (2018)</t>
  </si>
  <si>
    <t>Chi sự nghiệp kinh tế</t>
  </si>
  <si>
    <t>2.1.1</t>
  </si>
  <si>
    <t>KP kiểm tra xử lý lục bình (bao gồm số chuyển nguồn: 1.940.000.000đ)</t>
  </si>
  <si>
    <t>2.2.2</t>
  </si>
  <si>
    <t>KP sửa đèn Led- TC12</t>
  </si>
  <si>
    <t xml:space="preserve">Chi Đảm bảo xã hội </t>
  </si>
  <si>
    <t>3.1</t>
  </si>
  <si>
    <t>KP hỗ trợ Tết Nguyên Đán 2019</t>
  </si>
  <si>
    <t>Chi chương trình mục tiêu quốc gia</t>
  </si>
  <si>
    <t>C</t>
  </si>
  <si>
    <t>Dự toán chi nguồn khác</t>
  </si>
  <si>
    <t>Nguồn trích 40% THCCTL (đảm bảo mức lương 1,39 triệu)</t>
  </si>
  <si>
    <t>Nguồn KP Ủy thác</t>
  </si>
  <si>
    <t>Nguồn KP 20% QLDA</t>
  </si>
  <si>
    <t>Nguồn thu trong năm (2018 chuyển sang: 101.608.000)</t>
  </si>
  <si>
    <t>Số sử dụng trong năm</t>
  </si>
  <si>
    <t>Đảm bảo chi TX cho NSNN</t>
  </si>
  <si>
    <t>Chi hoạt động QLDA (chi khoán công tác phí, chi văn phòng phẩm)</t>
  </si>
  <si>
    <t>KP tiết kiệm được CK</t>
  </si>
  <si>
    <t>Chi tăng thu nhập (55%)</t>
  </si>
  <si>
    <t>Dự kiến chi khen thưởng, phúc lợi</t>
  </si>
  <si>
    <t>Ngày     tháng 10 năm 2019</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</si>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</sst>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F_B_-;\-* #,##0.00\ _F_B_-;_-* &quot;-&quot;??\ _F_B_-;_-@_-"/>
    <numFmt numFmtId="165" formatCode="#,##0.00_ ;\-#,##0.00\ "/>
    <numFmt numFmtId="166" formatCode="&quot;\&quot;#,##0.00;[Red]&quot;\&quot;&quot;\&quot;&quot;\&quot;&quot;\&quot;&quot;\&quot;&quot;\&quot;\-#,##0.00"/>
    <numFmt numFmtId="167" formatCode="&quot;\&quot;#,##0;[Red]&quot;\&quot;&quot;\&quot;\-#,##0"/>
    <numFmt numFmtId="168" formatCode="_-* #,##0.00_-;\-* #,##0.00_-;_-* &quot;-&quot;??_-;_-@_-"/>
    <numFmt numFmtId="169" formatCode="_-* #,##0\ &quot;€&quot;_-;\-* #,##0\ &quot;€&quot;_-;_-* &quot;-&quot;\ &quot;€&quot;_-;_-@_-"/>
    <numFmt numFmtId="170" formatCode="_-* #.##0.00\ _F_B_-;\-* #.##0.00\ _F_B_-;_-* &quot;-&quot;??\ _F_B_-;_-@_-"/>
    <numFmt numFmtId="171" formatCode="\$#,##0\ ;\(\$#,##0\)"/>
    <numFmt numFmtId="172" formatCode="&quot;\&quot;#,##0.00;[Red]&quot;\&quot;\-#,##0.00"/>
    <numFmt numFmtId="173" formatCode="&quot;\&quot;#,##0;[Red]&quot;\&quot;\-#,##0"/>
  </numFmts>
  <fonts count="42">
    <font>
      <sz val="10"/>
      <name val="VNI-Times"/>
    </font>
    <font>
      <sz val="11"/>
      <color theme="1"/>
      <name val="Calibri"/>
      <family val="2"/>
      <charset val="163"/>
      <scheme val="minor"/>
    </font>
    <font>
      <sz val="10"/>
      <name val="VNI-Times"/>
    </font>
    <font>
      <i/>
      <sz val="11"/>
      <name val="Times New Roman"/>
      <family val="1"/>
    </font>
    <font>
      <sz val="10"/>
      <name val="Times New Roman"/>
      <family val="1"/>
    </font>
    <font>
      <b/>
      <sz val="11"/>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i/>
      <sz val="10"/>
      <name val="Times New Roman"/>
      <family val="1"/>
    </font>
    <font>
      <i/>
      <sz val="9"/>
      <name val="Times New Roman"/>
      <family val="1"/>
    </font>
    <font>
      <b/>
      <sz val="9"/>
      <name val="Times New Roman"/>
      <family val="1"/>
    </font>
    <font>
      <b/>
      <sz val="9"/>
      <color theme="4"/>
      <name val="Times New Roman"/>
      <family val="1"/>
    </font>
    <font>
      <b/>
      <u/>
      <sz val="9"/>
      <name val="Times New Roman"/>
      <family val="1"/>
    </font>
    <font>
      <b/>
      <sz val="9"/>
      <color theme="1"/>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color theme="1"/>
      <name val="Times New Roman"/>
      <family val="1"/>
    </font>
    <font>
      <sz val="9"/>
      <color rgb="FFFF0000"/>
      <name val="Times New Roman"/>
      <family val="1"/>
    </font>
    <font>
      <b/>
      <sz val="9"/>
      <color rgb="FFFF0000"/>
      <name val="Times New Roman"/>
      <family val="1"/>
    </font>
    <font>
      <b/>
      <i/>
      <sz val="9"/>
      <name val="Times New Roman"/>
      <family val="1"/>
    </font>
    <font>
      <i/>
      <sz val="9"/>
      <color rgb="FFFF0000"/>
      <name val="Times New Roman"/>
      <family val="1"/>
    </font>
    <font>
      <i/>
      <sz val="12"/>
      <color theme="1"/>
      <name val="Times New Roman"/>
      <family val="1"/>
    </font>
    <font>
      <i/>
      <sz val="13"/>
      <color theme="1"/>
      <name val="Cambria"/>
      <family val="1"/>
      <charset val="163"/>
      <scheme val="major"/>
    </font>
    <font>
      <b/>
      <sz val="12"/>
      <color theme="1"/>
      <name val="Times New Roman"/>
      <family val="1"/>
    </font>
    <font>
      <b/>
      <sz val="13"/>
      <color theme="1"/>
      <name val="Cambria"/>
      <family val="1"/>
      <charset val="163"/>
      <scheme val="major"/>
    </font>
    <font>
      <sz val="10"/>
      <name val="Arial"/>
      <family val="2"/>
    </font>
    <font>
      <sz val="14"/>
      <name val="??"/>
      <family val="3"/>
      <charset val="129"/>
    </font>
    <font>
      <sz val="10"/>
      <name val="???"/>
      <family val="3"/>
      <charset val="129"/>
    </font>
    <font>
      <i/>
      <sz val="12"/>
      <name val="VNI-Times"/>
    </font>
    <font>
      <sz val="12"/>
      <name val="VNI-Times"/>
    </font>
    <font>
      <sz val="10"/>
      <name val="VNI-Aptima"/>
    </font>
    <font>
      <b/>
      <sz val="12"/>
      <name val="Arial"/>
      <family val="2"/>
    </font>
    <font>
      <b/>
      <sz val="12"/>
      <name val="VN-NTime"/>
    </font>
    <font>
      <sz val="11"/>
      <color indexed="9"/>
      <name val="Arial"/>
    </font>
    <font>
      <sz val="14"/>
      <name val="뼻뮝"/>
      <family val="3"/>
      <charset val="129"/>
    </font>
    <font>
      <sz val="12"/>
      <name val="뼻뮝"/>
      <family val="1"/>
      <charset val="129"/>
    </font>
    <font>
      <sz val="12"/>
      <name val="바탕체"/>
      <family val="1"/>
      <charset val="129"/>
    </font>
    <font>
      <sz val="10"/>
      <name val="굴림체"/>
      <family val="3"/>
      <charset val="129"/>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9">
    <xf numFmtId="0" fontId="0" fillId="0" borderId="0"/>
    <xf numFmtId="164" fontId="2" fillId="0" borderId="0" applyFont="0" applyFill="0" applyBorder="0" applyAlignment="0" applyProtection="0"/>
    <xf numFmtId="9" fontId="2" fillId="0" borderId="0" applyFont="0" applyFill="0" applyBorder="0" applyAlignment="0" applyProtection="0"/>
    <xf numFmtId="0" fontId="17" fillId="0" borderId="0"/>
    <xf numFmtId="0" fontId="1" fillId="0" borderId="0"/>
    <xf numFmtId="166" fontId="29" fillId="0" borderId="0" applyFont="0" applyFill="0" applyBorder="0" applyAlignment="0" applyProtection="0"/>
    <xf numFmtId="0" fontId="30" fillId="0" borderId="0" applyFont="0" applyFill="0" applyBorder="0" applyAlignment="0" applyProtection="0"/>
    <xf numFmtId="167" fontId="29" fillId="0" borderId="0" applyFont="0" applyFill="0" applyBorder="0" applyAlignment="0" applyProtection="0"/>
    <xf numFmtId="40" fontId="30" fillId="0" borderId="0" applyFont="0" applyFill="0" applyBorder="0" applyAlignment="0" applyProtection="0"/>
    <xf numFmtId="38" fontId="30" fillId="0" borderId="0" applyFont="0" applyFill="0" applyBorder="0" applyAlignment="0" applyProtection="0"/>
    <xf numFmtId="10" fontId="29" fillId="0" borderId="0" applyFont="0" applyFill="0" applyBorder="0" applyAlignment="0" applyProtection="0"/>
    <xf numFmtId="0" fontId="31" fillId="0" borderId="0"/>
    <xf numFmtId="168" fontId="32" fillId="0" borderId="0"/>
    <xf numFmtId="164" fontId="32" fillId="0" borderId="0"/>
    <xf numFmtId="169" fontId="33"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3" fontId="29" fillId="0" borderId="0" applyFont="0" applyFill="0" applyBorder="0" applyAlignment="0" applyProtection="0"/>
    <xf numFmtId="171" fontId="29" fillId="0" borderId="0" applyFont="0" applyFill="0" applyBorder="0" applyAlignment="0" applyProtection="0"/>
    <xf numFmtId="1" fontId="34" fillId="0" borderId="9" applyBorder="0"/>
    <xf numFmtId="0" fontId="29" fillId="0" borderId="0" applyFont="0" applyFill="0" applyBorder="0" applyAlignment="0" applyProtection="0"/>
    <xf numFmtId="2" fontId="29" fillId="0" borderId="0" applyFont="0" applyFill="0" applyBorder="0" applyAlignment="0" applyProtection="0"/>
    <xf numFmtId="0" fontId="35" fillId="0" borderId="10" applyNumberFormat="0" applyAlignment="0" applyProtection="0">
      <alignment horizontal="left" vertical="center"/>
    </xf>
    <xf numFmtId="0" fontId="35" fillId="0" borderId="11">
      <alignment horizontal="left" vertical="center"/>
    </xf>
    <xf numFmtId="0" fontId="36" fillId="0" borderId="2" applyNumberFormat="0" applyFont="0" applyFill="0" applyBorder="0" applyAlignment="0">
      <alignment horizontal="center"/>
    </xf>
    <xf numFmtId="0" fontId="37" fillId="0" borderId="0" applyFill="0" applyProtection="0"/>
    <xf numFmtId="0" fontId="29" fillId="0" borderId="0"/>
    <xf numFmtId="0" fontId="17" fillId="0" borderId="0"/>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0" fontId="29" fillId="0" borderId="0" applyFont="0" applyFill="0" applyBorder="0" applyAlignment="0" applyProtection="0"/>
    <xf numFmtId="0" fontId="39" fillId="0" borderId="0"/>
    <xf numFmtId="167" fontId="29" fillId="0" borderId="0" applyFont="0" applyFill="0" applyBorder="0" applyAlignment="0" applyProtection="0"/>
    <xf numFmtId="166" fontId="29" fillId="0" borderId="0" applyFont="0" applyFill="0" applyBorder="0" applyAlignment="0" applyProtection="0"/>
    <xf numFmtId="172" fontId="40" fillId="0" borderId="0" applyFont="0" applyFill="0" applyBorder="0" applyAlignment="0" applyProtection="0"/>
    <xf numFmtId="173" fontId="40" fillId="0" borderId="0" applyFont="0" applyFill="0" applyBorder="0" applyAlignment="0" applyProtection="0"/>
    <xf numFmtId="0" fontId="41" fillId="0" borderId="0"/>
  </cellStyleXfs>
  <cellXfs count="121">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horizontal="center"/>
    </xf>
    <xf numFmtId="2" fontId="3" fillId="0" borderId="0" xfId="0" applyNumberFormat="1" applyFont="1" applyAlignment="1">
      <alignment horizontal="center"/>
    </xf>
    <xf numFmtId="0" fontId="5" fillId="0" borderId="0" xfId="0" applyFont="1" applyAlignment="1">
      <alignment horizontal="left"/>
    </xf>
    <xf numFmtId="2" fontId="4" fillId="0" borderId="0" xfId="0" applyNumberFormat="1" applyFont="1"/>
    <xf numFmtId="0" fontId="6" fillId="0" borderId="0" xfId="0" applyFont="1" applyAlignment="1">
      <alignment horizontal="center" wrapText="1"/>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horizontal="center"/>
    </xf>
    <xf numFmtId="0" fontId="9" fillId="0" borderId="0" xfId="0" applyFont="1"/>
    <xf numFmtId="2" fontId="9" fillId="0" borderId="0" xfId="0" applyNumberFormat="1" applyFont="1"/>
    <xf numFmtId="0" fontId="10" fillId="0" borderId="0" xfId="0" applyFont="1"/>
    <xf numFmtId="0" fontId="11" fillId="0" borderId="0" xfId="0" applyFont="1"/>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12" fillId="2" borderId="3" xfId="0" applyFont="1" applyFill="1" applyBorder="1" applyAlignment="1">
      <alignment horizontal="center" vertical="center"/>
    </xf>
    <xf numFmtId="0" fontId="14" fillId="2" borderId="3" xfId="0" applyFont="1" applyFill="1" applyBorder="1" applyAlignment="1">
      <alignment horizontal="left" vertical="center"/>
    </xf>
    <xf numFmtId="165" fontId="14" fillId="2" borderId="3" xfId="1" applyNumberFormat="1" applyFont="1" applyFill="1" applyBorder="1" applyAlignment="1">
      <alignment vertical="center" wrapText="1"/>
    </xf>
    <xf numFmtId="9" fontId="14" fillId="3" borderId="4" xfId="2" applyFont="1" applyFill="1" applyBorder="1"/>
    <xf numFmtId="4" fontId="14" fillId="2" borderId="3" xfId="0" applyNumberFormat="1" applyFont="1" applyFill="1" applyBorder="1" applyAlignment="1">
      <alignment horizontal="right" vertical="center" wrapText="1"/>
    </xf>
    <xf numFmtId="9" fontId="14" fillId="2" borderId="3" xfId="2" applyFont="1" applyFill="1" applyBorder="1" applyAlignment="1">
      <alignment horizontal="right" vertical="center" wrapText="1"/>
    </xf>
    <xf numFmtId="0" fontId="15" fillId="0" borderId="5" xfId="0" applyFont="1" applyBorder="1" applyAlignment="1">
      <alignment horizontal="center"/>
    </xf>
    <xf numFmtId="0" fontId="15" fillId="0" borderId="5" xfId="0" applyFont="1" applyBorder="1"/>
    <xf numFmtId="165" fontId="15" fillId="0" borderId="5" xfId="1" applyNumberFormat="1" applyFont="1" applyBorder="1" applyAlignment="1"/>
    <xf numFmtId="165" fontId="12" fillId="0" borderId="5" xfId="1" applyNumberFormat="1" applyFont="1" applyBorder="1" applyAlignment="1"/>
    <xf numFmtId="9" fontId="12" fillId="0" borderId="5" xfId="2" applyFont="1" applyBorder="1"/>
    <xf numFmtId="4" fontId="12" fillId="0" borderId="5" xfId="0" applyNumberFormat="1" applyFont="1" applyBorder="1"/>
    <xf numFmtId="0" fontId="16" fillId="0" borderId="5" xfId="0" applyFont="1" applyBorder="1" applyAlignment="1">
      <alignment horizontal="center"/>
    </xf>
    <xf numFmtId="3" fontId="16" fillId="0" borderId="5" xfId="3" applyNumberFormat="1" applyFont="1" applyFill="1" applyBorder="1"/>
    <xf numFmtId="165" fontId="16" fillId="0" borderId="5" xfId="1" applyNumberFormat="1" applyFont="1" applyBorder="1" applyAlignment="1"/>
    <xf numFmtId="165" fontId="19" fillId="0" borderId="5" xfId="1" applyNumberFormat="1" applyFont="1" applyBorder="1" applyAlignment="1"/>
    <xf numFmtId="9" fontId="19" fillId="0" borderId="5" xfId="2" applyFont="1" applyBorder="1"/>
    <xf numFmtId="4" fontId="19" fillId="0" borderId="5" xfId="0" applyNumberFormat="1" applyFont="1" applyBorder="1"/>
    <xf numFmtId="3" fontId="16" fillId="0" borderId="5" xfId="3" applyNumberFormat="1" applyFont="1" applyBorder="1"/>
    <xf numFmtId="0" fontId="12" fillId="0" borderId="5" xfId="0" applyFont="1" applyBorder="1" applyAlignment="1">
      <alignment horizontal="center"/>
    </xf>
    <xf numFmtId="0" fontId="12" fillId="0" borderId="5" xfId="0" applyFont="1" applyBorder="1"/>
    <xf numFmtId="0" fontId="19" fillId="0" borderId="5" xfId="0" applyFont="1" applyBorder="1" applyAlignment="1">
      <alignment horizontal="center"/>
    </xf>
    <xf numFmtId="3" fontId="19" fillId="0" borderId="5" xfId="3" applyNumberFormat="1" applyFont="1" applyBorder="1"/>
    <xf numFmtId="0" fontId="16" fillId="0" borderId="5" xfId="0" applyFont="1" applyBorder="1"/>
    <xf numFmtId="165" fontId="20" fillId="0" borderId="5" xfId="1" applyNumberFormat="1" applyFont="1" applyFill="1" applyBorder="1" applyAlignment="1"/>
    <xf numFmtId="165" fontId="21" fillId="0" borderId="5" xfId="1" applyNumberFormat="1" applyFont="1" applyBorder="1" applyAlignment="1"/>
    <xf numFmtId="9" fontId="22" fillId="0" borderId="5" xfId="2" applyFont="1" applyBorder="1"/>
    <xf numFmtId="4" fontId="11" fillId="0" borderId="5" xfId="0" applyNumberFormat="1" applyFont="1" applyBorder="1"/>
    <xf numFmtId="165" fontId="22" fillId="0" borderId="5" xfId="1" applyNumberFormat="1" applyFont="1" applyBorder="1" applyAlignment="1"/>
    <xf numFmtId="0" fontId="14" fillId="3" borderId="5" xfId="0" applyFont="1" applyFill="1" applyBorder="1" applyAlignment="1">
      <alignment horizontal="center"/>
    </xf>
    <xf numFmtId="0" fontId="14" fillId="3" borderId="5" xfId="0" applyFont="1" applyFill="1" applyBorder="1"/>
    <xf numFmtId="4" fontId="14" fillId="3" borderId="5" xfId="1" applyNumberFormat="1" applyFont="1" applyFill="1" applyBorder="1" applyAlignment="1"/>
    <xf numFmtId="165" fontId="14" fillId="3" borderId="5" xfId="1" applyNumberFormat="1" applyFont="1" applyFill="1" applyBorder="1" applyAlignment="1"/>
    <xf numFmtId="9" fontId="14" fillId="3" borderId="5" xfId="2" applyFont="1" applyFill="1" applyBorder="1"/>
    <xf numFmtId="4" fontId="14" fillId="3" borderId="5" xfId="0" applyNumberFormat="1" applyFont="1" applyFill="1" applyBorder="1"/>
    <xf numFmtId="0" fontId="14" fillId="4" borderId="5" xfId="0" applyFont="1" applyFill="1" applyBorder="1" applyAlignment="1">
      <alignment horizontal="center"/>
    </xf>
    <xf numFmtId="0" fontId="14" fillId="4" borderId="5" xfId="0" applyFont="1" applyFill="1" applyBorder="1"/>
    <xf numFmtId="4" fontId="14" fillId="4" borderId="5" xfId="1" applyNumberFormat="1" applyFont="1" applyFill="1" applyBorder="1" applyAlignment="1"/>
    <xf numFmtId="165" fontId="14" fillId="4" borderId="5" xfId="1" applyNumberFormat="1" applyFont="1" applyFill="1" applyBorder="1" applyAlignment="1"/>
    <xf numFmtId="9" fontId="14" fillId="4" borderId="5" xfId="2" applyFont="1" applyFill="1" applyBorder="1"/>
    <xf numFmtId="4" fontId="12" fillId="0" borderId="5" xfId="1" applyNumberFormat="1" applyFont="1" applyBorder="1" applyAlignment="1"/>
    <xf numFmtId="0" fontId="23" fillId="0" borderId="5" xfId="0" applyFont="1" applyBorder="1" applyAlignment="1">
      <alignment horizontal="center"/>
    </xf>
    <xf numFmtId="0" fontId="23" fillId="0" borderId="5" xfId="0" applyFont="1" applyBorder="1" applyAlignment="1">
      <alignment wrapText="1"/>
    </xf>
    <xf numFmtId="4" fontId="23" fillId="0" borderId="5" xfId="1" applyNumberFormat="1" applyFont="1" applyBorder="1" applyAlignment="1"/>
    <xf numFmtId="165" fontId="23" fillId="0" borderId="5" xfId="1" applyNumberFormat="1" applyFont="1" applyBorder="1" applyAlignment="1"/>
    <xf numFmtId="9" fontId="23" fillId="0" borderId="5" xfId="2" applyFont="1" applyBorder="1"/>
    <xf numFmtId="4" fontId="23" fillId="0" borderId="5" xfId="0" applyNumberFormat="1" applyFont="1" applyBorder="1"/>
    <xf numFmtId="0" fontId="19" fillId="0" borderId="5" xfId="0" applyFont="1" applyBorder="1"/>
    <xf numFmtId="4" fontId="19" fillId="0" borderId="5" xfId="1" applyNumberFormat="1" applyFont="1" applyBorder="1" applyAlignment="1"/>
    <xf numFmtId="165" fontId="19" fillId="0" borderId="5" xfId="1" applyNumberFormat="1" applyFont="1" applyFill="1" applyBorder="1" applyAlignment="1"/>
    <xf numFmtId="0" fontId="19" fillId="0" borderId="5" xfId="1" applyNumberFormat="1" applyFont="1" applyBorder="1" applyAlignment="1"/>
    <xf numFmtId="0" fontId="23" fillId="0" borderId="5" xfId="0" applyFont="1" applyBorder="1"/>
    <xf numFmtId="0" fontId="19" fillId="0" borderId="5" xfId="0" applyNumberFormat="1" applyFont="1" applyBorder="1" applyAlignment="1">
      <alignment wrapText="1"/>
    </xf>
    <xf numFmtId="0" fontId="16" fillId="0" borderId="5" xfId="1" applyNumberFormat="1" applyFont="1" applyBorder="1" applyAlignment="1"/>
    <xf numFmtId="0" fontId="19" fillId="0" borderId="5" xfId="0" applyFont="1" applyBorder="1" applyAlignment="1">
      <alignment wrapText="1"/>
    </xf>
    <xf numFmtId="165" fontId="19" fillId="0" borderId="5" xfId="1" quotePrefix="1" applyNumberFormat="1" applyFont="1" applyBorder="1" applyAlignment="1"/>
    <xf numFmtId="0" fontId="12" fillId="0" borderId="5" xfId="1" applyNumberFormat="1" applyFont="1" applyBorder="1" applyAlignment="1"/>
    <xf numFmtId="0" fontId="11" fillId="0" borderId="5" xfId="0" applyFont="1" applyBorder="1" applyAlignment="1">
      <alignment horizontal="center"/>
    </xf>
    <xf numFmtId="0" fontId="11" fillId="0" borderId="5" xfId="0" applyFont="1" applyBorder="1" applyAlignment="1">
      <alignment wrapText="1"/>
    </xf>
    <xf numFmtId="0" fontId="11" fillId="0" borderId="5" xfId="1" applyNumberFormat="1" applyFont="1" applyBorder="1" applyAlignment="1"/>
    <xf numFmtId="165" fontId="11" fillId="0" borderId="5" xfId="1" applyNumberFormat="1" applyFont="1" applyBorder="1" applyAlignment="1"/>
    <xf numFmtId="0" fontId="11" fillId="0" borderId="5" xfId="0" applyFont="1" applyBorder="1"/>
    <xf numFmtId="0" fontId="12" fillId="0" borderId="6" xfId="0" applyFont="1" applyBorder="1" applyAlignment="1">
      <alignment horizontal="center"/>
    </xf>
    <xf numFmtId="0" fontId="12" fillId="0" borderId="5" xfId="0" applyFont="1" applyBorder="1" applyAlignment="1">
      <alignment wrapText="1"/>
    </xf>
    <xf numFmtId="0" fontId="12" fillId="0" borderId="6" xfId="1" applyNumberFormat="1" applyFont="1" applyBorder="1" applyAlignment="1"/>
    <xf numFmtId="165" fontId="12" fillId="0" borderId="6" xfId="1" applyNumberFormat="1" applyFont="1" applyBorder="1" applyAlignment="1"/>
    <xf numFmtId="4" fontId="12" fillId="0" borderId="6" xfId="0" applyNumberFormat="1" applyFont="1" applyBorder="1"/>
    <xf numFmtId="0" fontId="16" fillId="0" borderId="6" xfId="0" applyFont="1" applyBorder="1" applyAlignment="1">
      <alignment horizontal="center"/>
    </xf>
    <xf numFmtId="0" fontId="16" fillId="0" borderId="5" xfId="0" applyFont="1" applyBorder="1" applyAlignment="1">
      <alignment wrapText="1"/>
    </xf>
    <xf numFmtId="0" fontId="16" fillId="0" borderId="6" xfId="1" applyNumberFormat="1" applyFont="1" applyBorder="1" applyAlignment="1"/>
    <xf numFmtId="165" fontId="19" fillId="0" borderId="6" xfId="1" applyNumberFormat="1" applyFont="1" applyBorder="1" applyAlignment="1"/>
    <xf numFmtId="4" fontId="19" fillId="0" borderId="6" xfId="0" applyNumberFormat="1" applyFont="1" applyBorder="1"/>
    <xf numFmtId="0" fontId="12" fillId="3" borderId="5" xfId="0" applyFont="1" applyFill="1" applyBorder="1" applyAlignment="1">
      <alignment horizontal="center"/>
    </xf>
    <xf numFmtId="0" fontId="12" fillId="3" borderId="5" xfId="0" applyFont="1" applyFill="1" applyBorder="1"/>
    <xf numFmtId="0" fontId="12" fillId="3" borderId="5" xfId="1" applyNumberFormat="1" applyFont="1" applyFill="1" applyBorder="1" applyAlignment="1"/>
    <xf numFmtId="9" fontId="19" fillId="3" borderId="6" xfId="2" applyFont="1" applyFill="1" applyBorder="1"/>
    <xf numFmtId="4" fontId="12" fillId="3" borderId="5" xfId="0" applyNumberFormat="1" applyFont="1" applyFill="1" applyBorder="1"/>
    <xf numFmtId="9" fontId="12" fillId="3" borderId="5" xfId="2" applyFont="1" applyFill="1" applyBorder="1"/>
    <xf numFmtId="0" fontId="19" fillId="0" borderId="6" xfId="0" applyFont="1" applyBorder="1" applyAlignment="1">
      <alignment horizontal="center"/>
    </xf>
    <xf numFmtId="0" fontId="19" fillId="0" borderId="6" xfId="1" applyNumberFormat="1" applyFont="1" applyBorder="1" applyAlignment="1"/>
    <xf numFmtId="165" fontId="21" fillId="0" borderId="6" xfId="1" applyNumberFormat="1" applyFont="1" applyBorder="1" applyAlignment="1"/>
    <xf numFmtId="9" fontId="16" fillId="0" borderId="6" xfId="2" applyFont="1" applyBorder="1"/>
    <xf numFmtId="4" fontId="16" fillId="0" borderId="6" xfId="0" applyNumberFormat="1" applyFont="1" applyBorder="1"/>
    <xf numFmtId="9" fontId="16" fillId="0" borderId="5" xfId="2" applyFont="1" applyBorder="1"/>
    <xf numFmtId="9" fontId="21" fillId="0" borderId="6" xfId="2" applyFont="1" applyBorder="1"/>
    <xf numFmtId="4" fontId="21" fillId="0" borderId="6" xfId="0" applyNumberFormat="1" applyFont="1" applyBorder="1"/>
    <xf numFmtId="0" fontId="19" fillId="0" borderId="7" xfId="0" applyFont="1" applyBorder="1" applyAlignment="1">
      <alignment wrapText="1"/>
    </xf>
    <xf numFmtId="9" fontId="19" fillId="0" borderId="6" xfId="2" applyFont="1" applyBorder="1"/>
    <xf numFmtId="4" fontId="21" fillId="0" borderId="6" xfId="0" applyNumberFormat="1" applyFont="1" applyBorder="1" applyAlignment="1"/>
    <xf numFmtId="4" fontId="21" fillId="0" borderId="5" xfId="0" applyNumberFormat="1" applyFont="1" applyBorder="1" applyAlignment="1"/>
    <xf numFmtId="4" fontId="24" fillId="0" borderId="5" xfId="0" applyNumberFormat="1" applyFont="1" applyBorder="1" applyAlignment="1"/>
    <xf numFmtId="0" fontId="11" fillId="0" borderId="8" xfId="0" applyFont="1" applyBorder="1" applyAlignment="1">
      <alignment horizontal="center"/>
    </xf>
    <xf numFmtId="0" fontId="11" fillId="0" borderId="8" xfId="0" applyFont="1" applyBorder="1" applyAlignment="1">
      <alignment wrapText="1"/>
    </xf>
    <xf numFmtId="165" fontId="11" fillId="0" borderId="8" xfId="1" applyNumberFormat="1" applyFont="1" applyBorder="1" applyAlignment="1"/>
    <xf numFmtId="9" fontId="19" fillId="0" borderId="8" xfId="2" applyFont="1" applyBorder="1"/>
    <xf numFmtId="4" fontId="24" fillId="0" borderId="8" xfId="0" applyNumberFormat="1" applyFont="1" applyBorder="1" applyAlignment="1"/>
    <xf numFmtId="9" fontId="22" fillId="0" borderId="8" xfId="2" applyFont="1" applyBorder="1"/>
    <xf numFmtId="0" fontId="25" fillId="0" borderId="0" xfId="4" applyFont="1" applyBorder="1" applyAlignment="1">
      <alignment horizontal="center"/>
    </xf>
    <xf numFmtId="0" fontId="26" fillId="0" borderId="0" xfId="4" applyFont="1" applyBorder="1" applyAlignment="1"/>
    <xf numFmtId="0" fontId="27" fillId="0" borderId="0" xfId="4" applyFont="1" applyAlignment="1">
      <alignment horizontal="center"/>
    </xf>
    <xf numFmtId="0" fontId="28" fillId="0" borderId="0" xfId="4" applyFont="1" applyAlignment="1"/>
  </cellXfs>
  <cellStyles count="39">
    <cellStyle name="??" xfId="5"/>
    <cellStyle name="?? [0.00]_PRODUCT DETAIL Q1" xfId="6"/>
    <cellStyle name="?? [0]" xfId="7"/>
    <cellStyle name="???? [0.00]_PRODUCT DETAIL Q1" xfId="8"/>
    <cellStyle name="????_PRODUCT DETAIL Q1" xfId="9"/>
    <cellStyle name="???_HOBONG" xfId="10"/>
    <cellStyle name="??_(????)??????" xfId="11"/>
    <cellStyle name="=" xfId="12"/>
    <cellStyle name="=_Book1" xfId="13"/>
    <cellStyle name="Comma" xfId="1" builtinId="3"/>
    <cellStyle name="Comma 2" xfId="14"/>
    <cellStyle name="Comma 3" xfId="15"/>
    <cellStyle name="Comma 3 2" xfId="16"/>
    <cellStyle name="Comma0" xfId="17"/>
    <cellStyle name="Currency0" xfId="18"/>
    <cellStyle name="CHUONG" xfId="19"/>
    <cellStyle name="Date" xfId="20"/>
    <cellStyle name="Fixed" xfId="21"/>
    <cellStyle name="Header1" xfId="22"/>
    <cellStyle name="Header2" xfId="23"/>
    <cellStyle name="ÑONVÒ" xfId="24"/>
    <cellStyle name="Normal" xfId="0" builtinId="0"/>
    <cellStyle name="Normal 2" xfId="25"/>
    <cellStyle name="Normal 2 2" xfId="26"/>
    <cellStyle name="Normal 3" xfId="4"/>
    <cellStyle name="Normal 4" xfId="27"/>
    <cellStyle name="Normal_6.15.BAOCAOPLP" xfId="3"/>
    <cellStyle name="Percent" xfId="2" builtinId="5"/>
    <cellStyle name="똿뗦먛귟 [0.00]_PRODUCT DETAIL Q1" xfId="28"/>
    <cellStyle name="똿뗦먛귟_PRODUCT DETAIL Q1" xfId="29"/>
    <cellStyle name="믅됞 [0.00]_PRODUCT DETAIL Q1" xfId="30"/>
    <cellStyle name="믅됞_PRODUCT DETAIL Q1" xfId="31"/>
    <cellStyle name="백분율_HOBONG" xfId="32"/>
    <cellStyle name="뷭?_BOOKSHIP" xfId="33"/>
    <cellStyle name="콤마 [0]_1202" xfId="34"/>
    <cellStyle name="콤마_1202" xfId="35"/>
    <cellStyle name="통화 [0]_1202" xfId="36"/>
    <cellStyle name="통화_1202" xfId="37"/>
    <cellStyle name="표준_(정보부문)월별인원계획"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anh%20Doogle\2019\GTVT\19.BCKHOANCHI%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anh%20Doogle\2019\GTVT\CONGKHAITC\19.CONGKHAITC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ow r="7">
          <cell r="E7">
            <v>2350</v>
          </cell>
          <cell r="M7">
            <v>616.38</v>
          </cell>
        </row>
        <row r="8">
          <cell r="E8">
            <v>450</v>
          </cell>
          <cell r="M8">
            <v>151.96</v>
          </cell>
        </row>
        <row r="9">
          <cell r="M9">
            <v>177.98</v>
          </cell>
        </row>
        <row r="10">
          <cell r="E10">
            <v>220</v>
          </cell>
          <cell r="M10">
            <v>242.62447800000001</v>
          </cell>
        </row>
        <row r="13">
          <cell r="E13">
            <v>235</v>
          </cell>
        </row>
        <row r="14">
          <cell r="E14">
            <v>45</v>
          </cell>
          <cell r="M14">
            <v>30.392000000000003</v>
          </cell>
        </row>
        <row r="16">
          <cell r="E16">
            <v>22</v>
          </cell>
          <cell r="M16">
            <v>24.262447800000004</v>
          </cell>
        </row>
        <row r="25">
          <cell r="E25">
            <v>153.5</v>
          </cell>
          <cell r="M25">
            <v>56.962451999999999</v>
          </cell>
        </row>
        <row r="51">
          <cell r="E51">
            <v>2577.1504999999997</v>
          </cell>
          <cell r="M51">
            <v>741.97084400000006</v>
          </cell>
        </row>
        <row r="93">
          <cell r="E93">
            <v>48</v>
          </cell>
        </row>
        <row r="121">
          <cell r="E121">
            <v>9</v>
          </cell>
        </row>
      </sheetData>
      <sheetData sheetId="1">
        <row r="7">
          <cell r="E7">
            <v>4450</v>
          </cell>
          <cell r="M7">
            <v>1221.075</v>
          </cell>
        </row>
        <row r="8">
          <cell r="E8">
            <v>0.30000000000000004</v>
          </cell>
          <cell r="M8">
            <v>0.1</v>
          </cell>
        </row>
        <row r="9">
          <cell r="E9">
            <v>90</v>
          </cell>
          <cell r="M9">
            <v>14.95</v>
          </cell>
        </row>
        <row r="10">
          <cell r="E10">
            <v>2</v>
          </cell>
          <cell r="M10">
            <v>1.7</v>
          </cell>
        </row>
        <row r="11">
          <cell r="E11">
            <v>2.7</v>
          </cell>
          <cell r="M11">
            <v>0.91</v>
          </cell>
        </row>
        <row r="16">
          <cell r="E16">
            <v>2461.5</v>
          </cell>
        </row>
      </sheetData>
      <sheetData sheetId="2" refreshError="1"/>
      <sheetData sheetId="3">
        <row r="11">
          <cell r="E11">
            <v>3325.8392669999994</v>
          </cell>
          <cell r="M11">
            <v>1048.597812</v>
          </cell>
        </row>
        <row r="42">
          <cell r="E42">
            <v>704.76073199999996</v>
          </cell>
          <cell r="M42">
            <v>71.043589999999995</v>
          </cell>
        </row>
        <row r="83">
          <cell r="E83">
            <v>124</v>
          </cell>
          <cell r="M83">
            <v>2.5</v>
          </cell>
        </row>
        <row r="93">
          <cell r="E93">
            <v>0</v>
          </cell>
          <cell r="M93">
            <v>0</v>
          </cell>
        </row>
        <row r="111">
          <cell r="E111">
            <v>64</v>
          </cell>
          <cell r="M111">
            <v>4.2335000000000003</v>
          </cell>
        </row>
        <row r="119">
          <cell r="E119">
            <v>16</v>
          </cell>
        </row>
        <row r="123">
          <cell r="E123">
            <v>45</v>
          </cell>
          <cell r="M123">
            <v>4.2058999999999997</v>
          </cell>
        </row>
        <row r="132">
          <cell r="E132">
            <v>90</v>
          </cell>
          <cell r="M132">
            <v>21.269500000000001</v>
          </cell>
        </row>
        <row r="142">
          <cell r="E142">
            <v>59</v>
          </cell>
        </row>
        <row r="151">
          <cell r="E151">
            <v>6</v>
          </cell>
        </row>
        <row r="154">
          <cell r="E154">
            <v>75</v>
          </cell>
        </row>
        <row r="159">
          <cell r="E159">
            <v>72</v>
          </cell>
          <cell r="M159">
            <v>9.09</v>
          </cell>
        </row>
        <row r="162">
          <cell r="M162">
            <v>418.21738000000005</v>
          </cell>
        </row>
        <row r="165">
          <cell r="E165">
            <v>1965</v>
          </cell>
        </row>
        <row r="169">
          <cell r="E169">
            <v>7950</v>
          </cell>
        </row>
        <row r="170">
          <cell r="E170">
            <v>22.8</v>
          </cell>
        </row>
        <row r="172">
          <cell r="E172">
            <v>30</v>
          </cell>
          <cell r="M172">
            <v>1.085278</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1.TT61.TH"/>
      <sheetName val="BS02.TT61.VPSO"/>
      <sheetName val="BS03.TT61.VPSO"/>
      <sheetName val="BS04.2018"/>
      <sheetName val="00000000"/>
      <sheetName val="BS03.QI-2019"/>
      <sheetName val="BS03.QII-2019"/>
      <sheetName val="BS03.6T-2019"/>
      <sheetName val="BS03.QIII-2019"/>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26"/>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6"/>
  <sheetViews>
    <sheetView tabSelected="1" topLeftCell="A64" workbookViewId="0">
      <selection activeCell="I48" sqref="I48"/>
    </sheetView>
  </sheetViews>
  <sheetFormatPr defaultRowHeight="12.75"/>
  <cols>
    <col min="1" max="1" width="5" style="2" customWidth="1"/>
    <col min="2" max="2" width="4.140625" style="2" customWidth="1"/>
    <col min="3" max="3" width="39.28515625" style="2" customWidth="1"/>
    <col min="4" max="5" width="13" style="6" customWidth="1"/>
    <col min="6" max="6" width="14.140625" style="2" customWidth="1"/>
    <col min="7" max="7" width="16.140625" style="2" hidden="1" customWidth="1"/>
    <col min="8" max="8" width="14.28515625" style="2" customWidth="1"/>
    <col min="9" max="9" width="9.140625" style="2"/>
    <col min="10" max="10" width="9.5703125" style="2" bestFit="1" customWidth="1"/>
    <col min="11" max="16384" width="9.140625" style="2"/>
  </cols>
  <sheetData>
    <row r="1" spans="2:8" ht="15">
      <c r="B1" s="1" t="s">
        <v>0</v>
      </c>
      <c r="C1" s="1"/>
      <c r="D1" s="1"/>
      <c r="E1" s="1"/>
      <c r="F1" s="1"/>
      <c r="G1" s="1"/>
      <c r="H1" s="1"/>
    </row>
    <row r="2" spans="2:8" ht="7.5" customHeight="1">
      <c r="B2" s="3"/>
      <c r="C2" s="3"/>
      <c r="D2" s="4"/>
      <c r="E2" s="4"/>
      <c r="F2" s="3"/>
      <c r="G2" s="3"/>
      <c r="H2" s="3"/>
    </row>
    <row r="3" spans="2:8" ht="14.25">
      <c r="B3" s="5" t="s">
        <v>1</v>
      </c>
    </row>
    <row r="4" spans="2:8" ht="14.25">
      <c r="B4" s="5" t="s">
        <v>2</v>
      </c>
    </row>
    <row r="5" spans="2:8" ht="16.5" customHeight="1">
      <c r="B5" s="7" t="s">
        <v>3</v>
      </c>
      <c r="C5" s="7"/>
      <c r="D5" s="7"/>
      <c r="E5" s="7"/>
      <c r="F5" s="7"/>
      <c r="G5" s="7"/>
      <c r="H5" s="7"/>
    </row>
    <row r="6" spans="2:8" ht="31.5" customHeight="1">
      <c r="B6" s="8" t="s">
        <v>4</v>
      </c>
      <c r="C6" s="8"/>
      <c r="D6" s="8"/>
      <c r="E6" s="8"/>
      <c r="F6" s="8"/>
      <c r="G6" s="8"/>
      <c r="H6" s="8"/>
    </row>
    <row r="7" spans="2:8" ht="66" customHeight="1">
      <c r="B7" s="9" t="s">
        <v>5</v>
      </c>
      <c r="C7" s="9"/>
      <c r="D7" s="9"/>
      <c r="E7" s="9"/>
      <c r="F7" s="9"/>
      <c r="G7" s="9"/>
      <c r="H7" s="9"/>
    </row>
    <row r="8" spans="2:8" ht="33" customHeight="1">
      <c r="B8" s="8" t="s">
        <v>6</v>
      </c>
      <c r="C8" s="8"/>
      <c r="D8" s="8"/>
      <c r="E8" s="8"/>
      <c r="F8" s="8"/>
      <c r="G8" s="8"/>
      <c r="H8" s="8"/>
    </row>
    <row r="9" spans="2:8" ht="15.75">
      <c r="B9" s="10"/>
      <c r="C9" s="11"/>
      <c r="D9" s="12"/>
      <c r="E9" s="12"/>
      <c r="F9" s="11"/>
      <c r="G9" s="13"/>
      <c r="H9" s="14" t="s">
        <v>7</v>
      </c>
    </row>
    <row r="10" spans="2:8" ht="48" customHeight="1">
      <c r="B10" s="15" t="s">
        <v>8</v>
      </c>
      <c r="C10" s="15" t="s">
        <v>9</v>
      </c>
      <c r="D10" s="16" t="s">
        <v>10</v>
      </c>
      <c r="E10" s="16" t="s">
        <v>11</v>
      </c>
      <c r="F10" s="15" t="s">
        <v>12</v>
      </c>
      <c r="G10" s="15" t="s">
        <v>13</v>
      </c>
      <c r="H10" s="15" t="s">
        <v>14</v>
      </c>
    </row>
    <row r="11" spans="2:8">
      <c r="B11" s="15">
        <v>1</v>
      </c>
      <c r="C11" s="15">
        <v>2</v>
      </c>
      <c r="D11" s="17">
        <v>3</v>
      </c>
      <c r="E11" s="17">
        <v>4</v>
      </c>
      <c r="F11" s="18">
        <v>5</v>
      </c>
      <c r="G11" s="19"/>
      <c r="H11" s="17">
        <v>6</v>
      </c>
    </row>
    <row r="12" spans="2:8">
      <c r="B12" s="20" t="s">
        <v>15</v>
      </c>
      <c r="C12" s="21" t="s">
        <v>16</v>
      </c>
      <c r="D12" s="22">
        <f>SUM(D13)</f>
        <v>7565</v>
      </c>
      <c r="E12" s="22">
        <f>SUM(E13)</f>
        <v>2427.679478</v>
      </c>
      <c r="F12" s="23">
        <f t="shared" ref="F12:F23" si="0">E12/D12</f>
        <v>0.32090938241903505</v>
      </c>
      <c r="G12" s="24">
        <f>SUM(G13)</f>
        <v>2038.3273120000003</v>
      </c>
      <c r="H12" s="25">
        <f t="shared" ref="H12:H72" si="1">E12/G12</f>
        <v>1.1910155271470941</v>
      </c>
    </row>
    <row r="13" spans="2:8">
      <c r="B13" s="26" t="s">
        <v>17</v>
      </c>
      <c r="C13" s="27" t="s">
        <v>18</v>
      </c>
      <c r="D13" s="28">
        <f>SUM(D14,D20)</f>
        <v>7565</v>
      </c>
      <c r="E13" s="29">
        <f>SUM(E14,E20)</f>
        <v>2427.679478</v>
      </c>
      <c r="F13" s="30">
        <f t="shared" si="0"/>
        <v>0.32090938241903505</v>
      </c>
      <c r="G13" s="31">
        <f>SUM(G14,G20)</f>
        <v>2038.3273120000003</v>
      </c>
      <c r="H13" s="30">
        <f t="shared" si="1"/>
        <v>1.1910155271470941</v>
      </c>
    </row>
    <row r="14" spans="2:8">
      <c r="B14" s="26">
        <v>1</v>
      </c>
      <c r="C14" s="27" t="s">
        <v>19</v>
      </c>
      <c r="D14" s="28">
        <f>SUM(D15:D19)</f>
        <v>4545</v>
      </c>
      <c r="E14" s="29">
        <f>SUM(E15:E19)</f>
        <v>1238.7350000000001</v>
      </c>
      <c r="F14" s="30">
        <f t="shared" si="0"/>
        <v>0.27254895489548958</v>
      </c>
      <c r="G14" s="31">
        <f>SUM(G15:G19)</f>
        <v>1128.9150000000002</v>
      </c>
      <c r="H14" s="30">
        <f t="shared" si="1"/>
        <v>1.0972792460016918</v>
      </c>
    </row>
    <row r="15" spans="2:8">
      <c r="B15" s="32" t="s">
        <v>20</v>
      </c>
      <c r="C15" s="33" t="s">
        <v>21</v>
      </c>
      <c r="D15" s="34">
        <f>[1]DUKIEN.LEPHI!$E$7</f>
        <v>4450</v>
      </c>
      <c r="E15" s="35">
        <f>[1]DUKIEN.LEPHI!$M$7</f>
        <v>1221.075</v>
      </c>
      <c r="F15" s="36">
        <f t="shared" si="0"/>
        <v>0.2743988764044944</v>
      </c>
      <c r="G15" s="37">
        <v>1097.415</v>
      </c>
      <c r="H15" s="36">
        <f t="shared" si="1"/>
        <v>1.1126829868372494</v>
      </c>
    </row>
    <row r="16" spans="2:8">
      <c r="B16" s="32" t="s">
        <v>22</v>
      </c>
      <c r="C16" s="38" t="s">
        <v>23</v>
      </c>
      <c r="D16" s="34">
        <f>[1]DUKIEN.LEPHI!$E$8</f>
        <v>0.30000000000000004</v>
      </c>
      <c r="E16" s="35">
        <f>[1]DUKIEN.LEPHI!$M$8</f>
        <v>0.1</v>
      </c>
      <c r="F16" s="36">
        <f t="shared" si="0"/>
        <v>0.33333333333333331</v>
      </c>
      <c r="G16" s="37">
        <v>0.25</v>
      </c>
      <c r="H16" s="36">
        <f>E16/G16</f>
        <v>0.4</v>
      </c>
    </row>
    <row r="17" spans="2:8">
      <c r="B17" s="32" t="s">
        <v>24</v>
      </c>
      <c r="C17" s="33" t="s">
        <v>25</v>
      </c>
      <c r="D17" s="34">
        <f>[1]DUKIEN.LEPHI!$E$9</f>
        <v>90</v>
      </c>
      <c r="E17" s="35">
        <f>[1]DUKIEN.LEPHI!$M$9</f>
        <v>14.95</v>
      </c>
      <c r="F17" s="36">
        <f t="shared" si="0"/>
        <v>0.1661111111111111</v>
      </c>
      <c r="G17" s="37">
        <v>29.45</v>
      </c>
      <c r="H17" s="36">
        <f t="shared" si="1"/>
        <v>0.50764006791171479</v>
      </c>
    </row>
    <row r="18" spans="2:8">
      <c r="B18" s="32" t="s">
        <v>26</v>
      </c>
      <c r="C18" s="38" t="s">
        <v>27</v>
      </c>
      <c r="D18" s="34">
        <f>[1]DUKIEN.LEPHI!$E$10</f>
        <v>2</v>
      </c>
      <c r="E18" s="35">
        <f>[1]DUKIEN.LEPHI!$M$10</f>
        <v>1.7</v>
      </c>
      <c r="F18" s="36">
        <f t="shared" si="0"/>
        <v>0.85</v>
      </c>
      <c r="G18" s="37">
        <v>0.4</v>
      </c>
      <c r="H18" s="36">
        <f t="shared" si="1"/>
        <v>4.25</v>
      </c>
    </row>
    <row r="19" spans="2:8">
      <c r="B19" s="32" t="s">
        <v>28</v>
      </c>
      <c r="C19" s="38" t="s">
        <v>29</v>
      </c>
      <c r="D19" s="34">
        <f>[1]DUKIEN.LEPHI!$E$11</f>
        <v>2.7</v>
      </c>
      <c r="E19" s="35">
        <f>[1]DUKIEN.LEPHI!$M$11</f>
        <v>0.91</v>
      </c>
      <c r="F19" s="36">
        <f t="shared" si="0"/>
        <v>0.33703703703703702</v>
      </c>
      <c r="G19" s="37">
        <v>1.4</v>
      </c>
      <c r="H19" s="36">
        <f t="shared" si="1"/>
        <v>0.65</v>
      </c>
    </row>
    <row r="20" spans="2:8">
      <c r="B20" s="39">
        <v>2</v>
      </c>
      <c r="C20" s="40" t="s">
        <v>30</v>
      </c>
      <c r="D20" s="29">
        <f>SUM(D21:D24)</f>
        <v>3020</v>
      </c>
      <c r="E20" s="29">
        <f>SUM(E21:E24)</f>
        <v>1188.9444779999999</v>
      </c>
      <c r="F20" s="30">
        <f t="shared" si="0"/>
        <v>0.3936902245033112</v>
      </c>
      <c r="G20" s="31">
        <f>SUM(G21:G24)</f>
        <v>909.41231200000004</v>
      </c>
      <c r="H20" s="30">
        <f t="shared" si="1"/>
        <v>1.3073767116537562</v>
      </c>
    </row>
    <row r="21" spans="2:8">
      <c r="B21" s="41" t="s">
        <v>31</v>
      </c>
      <c r="C21" s="42" t="s">
        <v>32</v>
      </c>
      <c r="D21" s="35">
        <f>[1]DUKIEN.PHI!$E$7</f>
        <v>2350</v>
      </c>
      <c r="E21" s="35">
        <f>[1]DUKIEN.PHI!$M$7</f>
        <v>616.38</v>
      </c>
      <c r="F21" s="36">
        <f t="shared" si="0"/>
        <v>0.26228936170212763</v>
      </c>
      <c r="G21" s="37">
        <v>529.95000000000005</v>
      </c>
      <c r="H21" s="36">
        <f t="shared" si="1"/>
        <v>1.1630908576280781</v>
      </c>
    </row>
    <row r="22" spans="2:8">
      <c r="B22" s="41" t="s">
        <v>33</v>
      </c>
      <c r="C22" s="42" t="s">
        <v>34</v>
      </c>
      <c r="D22" s="35">
        <f>[1]DUKIEN.PHI!$E$8+[1]DUKIEN.PHI!$E$9</f>
        <v>450</v>
      </c>
      <c r="E22" s="35">
        <f>[1]DUKIEN.PHI!$M$8+[1]DUKIEN.PHI!$M$9</f>
        <v>329.94</v>
      </c>
      <c r="F22" s="36">
        <f t="shared" si="0"/>
        <v>0.73319999999999996</v>
      </c>
      <c r="G22" s="37">
        <v>283.02999999999997</v>
      </c>
      <c r="H22" s="36">
        <f t="shared" si="1"/>
        <v>1.1657421474755327</v>
      </c>
    </row>
    <row r="23" spans="2:8">
      <c r="B23" s="41" t="s">
        <v>35</v>
      </c>
      <c r="C23" s="42" t="s">
        <v>36</v>
      </c>
      <c r="D23" s="35">
        <f>[1]DUKIEN.PHI!$E$10</f>
        <v>220</v>
      </c>
      <c r="E23" s="35">
        <f>[1]DUKIEN.PHI!$M$10</f>
        <v>242.62447800000001</v>
      </c>
      <c r="F23" s="36">
        <f t="shared" si="0"/>
        <v>1.1028385363636364</v>
      </c>
      <c r="G23" s="37">
        <v>96.432311999999996</v>
      </c>
      <c r="H23" s="36"/>
    </row>
    <row r="24" spans="2:8">
      <c r="B24" s="41" t="s">
        <v>37</v>
      </c>
      <c r="C24" s="42" t="s">
        <v>38</v>
      </c>
      <c r="D24" s="35"/>
      <c r="E24" s="35"/>
      <c r="F24" s="36"/>
      <c r="G24" s="37"/>
      <c r="H24" s="36"/>
    </row>
    <row r="25" spans="2:8">
      <c r="B25" s="26" t="s">
        <v>39</v>
      </c>
      <c r="C25" s="27" t="s">
        <v>40</v>
      </c>
      <c r="D25" s="28">
        <f>SUM(D26,D33)</f>
        <v>2739.6504999999997</v>
      </c>
      <c r="E25" s="29">
        <f>SUM(E26,E33)</f>
        <v>798.93329600000004</v>
      </c>
      <c r="F25" s="30">
        <f>E25/D25</f>
        <v>0.29161869223829834</v>
      </c>
      <c r="G25" s="31">
        <f>SUM(G26,G33)</f>
        <v>594.16</v>
      </c>
      <c r="H25" s="30">
        <f t="shared" si="1"/>
        <v>1.3446433553251651</v>
      </c>
    </row>
    <row r="26" spans="2:8">
      <c r="B26" s="26">
        <v>1</v>
      </c>
      <c r="C26" s="27" t="s">
        <v>41</v>
      </c>
      <c r="D26" s="28">
        <f>D27+D28</f>
        <v>2739.6504999999997</v>
      </c>
      <c r="E26" s="29">
        <f>E27+E28</f>
        <v>798.93329600000004</v>
      </c>
      <c r="F26" s="30">
        <f>E26/D26</f>
        <v>0.29161869223829834</v>
      </c>
      <c r="G26" s="31">
        <f>SUM(G27+G28)</f>
        <v>594.16</v>
      </c>
      <c r="H26" s="30">
        <f t="shared" si="1"/>
        <v>1.3446433553251651</v>
      </c>
    </row>
    <row r="27" spans="2:8">
      <c r="B27" s="26" t="s">
        <v>20</v>
      </c>
      <c r="C27" s="27" t="s">
        <v>42</v>
      </c>
      <c r="D27" s="28"/>
      <c r="E27" s="35"/>
      <c r="F27" s="30"/>
      <c r="G27" s="31"/>
      <c r="H27" s="30"/>
    </row>
    <row r="28" spans="2:8">
      <c r="B28" s="26" t="s">
        <v>22</v>
      </c>
      <c r="C28" s="27" t="s">
        <v>43</v>
      </c>
      <c r="D28" s="28">
        <f>SUM(D29:D32)</f>
        <v>2739.6504999999997</v>
      </c>
      <c r="E28" s="29">
        <f>SUM(E29:E32)</f>
        <v>798.93329600000004</v>
      </c>
      <c r="F28" s="30">
        <f>E28/D28</f>
        <v>0.29161869223829834</v>
      </c>
      <c r="G28" s="31">
        <f>SUM(G29:G32)</f>
        <v>594.16</v>
      </c>
      <c r="H28" s="30">
        <f t="shared" si="1"/>
        <v>1.3446433553251651</v>
      </c>
    </row>
    <row r="29" spans="2:8">
      <c r="B29" s="32" t="s">
        <v>44</v>
      </c>
      <c r="C29" s="43" t="s">
        <v>45</v>
      </c>
      <c r="D29" s="44">
        <f>[1]DUKIEN.PHI!$E$25</f>
        <v>153.5</v>
      </c>
      <c r="E29" s="35">
        <f>[1]DUKIEN.PHI!$M$25</f>
        <v>56.962451999999999</v>
      </c>
      <c r="F29" s="30">
        <f>E29/D29</f>
        <v>0.37109089250814331</v>
      </c>
      <c r="G29" s="37">
        <v>26.35</v>
      </c>
      <c r="H29" s="30">
        <f t="shared" si="1"/>
        <v>2.1617628842504741</v>
      </c>
    </row>
    <row r="30" spans="2:8">
      <c r="B30" s="32" t="s">
        <v>46</v>
      </c>
      <c r="C30" s="43" t="s">
        <v>47</v>
      </c>
      <c r="D30" s="44">
        <f>[1]DUKIEN.PHI!$E$51-D31</f>
        <v>2529.1504999999997</v>
      </c>
      <c r="E30" s="35">
        <f>[1]DUKIEN.PHI!$M$51</f>
        <v>741.97084400000006</v>
      </c>
      <c r="F30" s="30">
        <f>E30/D30</f>
        <v>0.29336761256398153</v>
      </c>
      <c r="G30" s="37">
        <v>567.80999999999995</v>
      </c>
      <c r="H30" s="36">
        <f t="shared" si="1"/>
        <v>1.3067238054983183</v>
      </c>
    </row>
    <row r="31" spans="2:8">
      <c r="B31" s="32" t="s">
        <v>48</v>
      </c>
      <c r="C31" s="43" t="s">
        <v>49</v>
      </c>
      <c r="D31" s="44">
        <f>[1]DUKIEN.PHI!$E$93</f>
        <v>48</v>
      </c>
      <c r="E31" s="45"/>
      <c r="F31" s="46"/>
      <c r="G31" s="47"/>
      <c r="H31" s="46"/>
    </row>
    <row r="32" spans="2:8" ht="14.25" customHeight="1">
      <c r="B32" s="32" t="s">
        <v>50</v>
      </c>
      <c r="C32" s="43" t="s">
        <v>51</v>
      </c>
      <c r="D32" s="44">
        <f>[1]DUKIEN.PHI!$E$121</f>
        <v>9</v>
      </c>
      <c r="E32" s="45"/>
      <c r="F32" s="46"/>
      <c r="G32" s="47"/>
      <c r="H32" s="46"/>
    </row>
    <row r="33" spans="2:8">
      <c r="B33" s="26">
        <v>2</v>
      </c>
      <c r="C33" s="27" t="s">
        <v>52</v>
      </c>
      <c r="D33" s="28"/>
      <c r="E33" s="48"/>
      <c r="F33" s="46"/>
      <c r="G33" s="31"/>
      <c r="H33" s="46"/>
    </row>
    <row r="34" spans="2:8">
      <c r="B34" s="26" t="s">
        <v>53</v>
      </c>
      <c r="C34" s="27" t="s">
        <v>54</v>
      </c>
      <c r="D34" s="28">
        <f>SUM(D35,D41)</f>
        <v>4847</v>
      </c>
      <c r="E34" s="29">
        <f>SUM(E35,E41)</f>
        <v>1293.3894478000002</v>
      </c>
      <c r="F34" s="30">
        <f t="shared" ref="F34:F44" si="2">E34/D34</f>
        <v>0.26684329436765014</v>
      </c>
      <c r="G34" s="31">
        <f>SUM(G35,G41)</f>
        <v>1130.2232311999999</v>
      </c>
      <c r="H34" s="30">
        <f t="shared" si="1"/>
        <v>1.1443663624103362</v>
      </c>
    </row>
    <row r="35" spans="2:8">
      <c r="B35" s="26">
        <v>1</v>
      </c>
      <c r="C35" s="27" t="s">
        <v>19</v>
      </c>
      <c r="D35" s="28">
        <f>SUM(D36:D40)</f>
        <v>4545</v>
      </c>
      <c r="E35" s="29">
        <f>SUM(E36:E40)</f>
        <v>1238.7350000000001</v>
      </c>
      <c r="F35" s="30">
        <f t="shared" si="2"/>
        <v>0.27254895489548958</v>
      </c>
      <c r="G35" s="31">
        <f>SUM(G36:G40)</f>
        <v>1098.2299999999998</v>
      </c>
      <c r="H35" s="30">
        <f t="shared" si="1"/>
        <v>1.127937681542118</v>
      </c>
    </row>
    <row r="36" spans="2:8">
      <c r="B36" s="32" t="s">
        <v>20</v>
      </c>
      <c r="C36" s="33" t="s">
        <v>55</v>
      </c>
      <c r="D36" s="34">
        <f>[1]DUKIEN.LEPHI!$E$7</f>
        <v>4450</v>
      </c>
      <c r="E36" s="35">
        <f>E15</f>
        <v>1221.075</v>
      </c>
      <c r="F36" s="36">
        <f t="shared" si="2"/>
        <v>0.2743988764044944</v>
      </c>
      <c r="G36" s="37">
        <v>1064.48</v>
      </c>
      <c r="H36" s="36">
        <f t="shared" si="1"/>
        <v>1.1471093867428228</v>
      </c>
    </row>
    <row r="37" spans="2:8">
      <c r="B37" s="32" t="s">
        <v>22</v>
      </c>
      <c r="C37" s="38" t="s">
        <v>56</v>
      </c>
      <c r="D37" s="34">
        <f>[1]DUKIEN.LEPHI!$E$8</f>
        <v>0.30000000000000004</v>
      </c>
      <c r="E37" s="35">
        <f>E16</f>
        <v>0.1</v>
      </c>
      <c r="F37" s="36">
        <f t="shared" si="2"/>
        <v>0.33333333333333331</v>
      </c>
      <c r="G37" s="37">
        <v>0.05</v>
      </c>
      <c r="H37" s="36">
        <f t="shared" si="1"/>
        <v>2</v>
      </c>
    </row>
    <row r="38" spans="2:8">
      <c r="B38" s="32" t="s">
        <v>24</v>
      </c>
      <c r="C38" s="33" t="s">
        <v>57</v>
      </c>
      <c r="D38" s="34">
        <f>[1]DUKIEN.LEPHI!$E$9</f>
        <v>90</v>
      </c>
      <c r="E38" s="35">
        <f>E17</f>
        <v>14.95</v>
      </c>
      <c r="F38" s="36">
        <f t="shared" si="2"/>
        <v>0.1661111111111111</v>
      </c>
      <c r="G38" s="37">
        <v>31.85</v>
      </c>
      <c r="H38" s="36">
        <f t="shared" si="1"/>
        <v>0.46938775510204078</v>
      </c>
    </row>
    <row r="39" spans="2:8">
      <c r="B39" s="32" t="s">
        <v>26</v>
      </c>
      <c r="C39" s="38" t="s">
        <v>58</v>
      </c>
      <c r="D39" s="34">
        <f>[1]DUKIEN.LEPHI!$E$10</f>
        <v>2</v>
      </c>
      <c r="E39" s="35">
        <f>E18</f>
        <v>1.7</v>
      </c>
      <c r="F39" s="36">
        <f t="shared" si="2"/>
        <v>0.85</v>
      </c>
      <c r="G39" s="37">
        <v>0.1</v>
      </c>
      <c r="H39" s="36">
        <f t="shared" si="1"/>
        <v>17</v>
      </c>
    </row>
    <row r="40" spans="2:8">
      <c r="B40" s="32" t="s">
        <v>28</v>
      </c>
      <c r="C40" s="38" t="s">
        <v>59</v>
      </c>
      <c r="D40" s="34">
        <f>[1]DUKIEN.LEPHI!$E$11</f>
        <v>2.7</v>
      </c>
      <c r="E40" s="35">
        <f>E19</f>
        <v>0.91</v>
      </c>
      <c r="F40" s="36">
        <f t="shared" si="2"/>
        <v>0.33703703703703702</v>
      </c>
      <c r="G40" s="37">
        <v>1.75</v>
      </c>
      <c r="H40" s="36">
        <f t="shared" si="1"/>
        <v>0.52</v>
      </c>
    </row>
    <row r="41" spans="2:8">
      <c r="B41" s="26">
        <v>2</v>
      </c>
      <c r="C41" s="27" t="s">
        <v>30</v>
      </c>
      <c r="D41" s="28">
        <f>SUM(D42:D45)</f>
        <v>302</v>
      </c>
      <c r="E41" s="29">
        <f>SUM(E42:E45)</f>
        <v>54.654447800000007</v>
      </c>
      <c r="F41" s="30">
        <f t="shared" si="2"/>
        <v>0.18097499271523182</v>
      </c>
      <c r="G41" s="31">
        <f>SUM(G42:G45)</f>
        <v>31.993231200000004</v>
      </c>
      <c r="H41" s="30">
        <f t="shared" si="1"/>
        <v>1.7083128446244591</v>
      </c>
    </row>
    <row r="42" spans="2:8">
      <c r="B42" s="41" t="s">
        <v>31</v>
      </c>
      <c r="C42" s="42" t="s">
        <v>32</v>
      </c>
      <c r="D42" s="35">
        <f>[1]DUKIEN.PHI!$E$13</f>
        <v>235</v>
      </c>
      <c r="E42" s="35"/>
      <c r="F42" s="36"/>
      <c r="G42" s="37"/>
      <c r="H42" s="30"/>
    </row>
    <row r="43" spans="2:8">
      <c r="B43" s="41" t="s">
        <v>33</v>
      </c>
      <c r="C43" s="42" t="s">
        <v>34</v>
      </c>
      <c r="D43" s="35">
        <f>[1]DUKIEN.PHI!$E$14+[1]DUKIEN.PHI!$E$15</f>
        <v>45</v>
      </c>
      <c r="E43" s="35">
        <f>[1]DUKIEN.PHI!$M$14</f>
        <v>30.392000000000003</v>
      </c>
      <c r="F43" s="36">
        <f t="shared" si="2"/>
        <v>0.67537777777777785</v>
      </c>
      <c r="G43" s="37">
        <v>22.35</v>
      </c>
      <c r="H43" s="30">
        <f t="shared" si="1"/>
        <v>1.3598210290827741</v>
      </c>
    </row>
    <row r="44" spans="2:8">
      <c r="B44" s="41" t="s">
        <v>35</v>
      </c>
      <c r="C44" s="42" t="s">
        <v>36</v>
      </c>
      <c r="D44" s="35">
        <f>[1]DUKIEN.PHI!$E$16</f>
        <v>22</v>
      </c>
      <c r="E44" s="35">
        <f>[1]DUKIEN.PHI!$M$16</f>
        <v>24.262447800000004</v>
      </c>
      <c r="F44" s="36">
        <f t="shared" si="2"/>
        <v>1.1028385363636366</v>
      </c>
      <c r="G44" s="37">
        <f>10%*G23</f>
        <v>9.6432312000000007</v>
      </c>
      <c r="H44" s="30">
        <f t="shared" si="1"/>
        <v>2.5160080990280522</v>
      </c>
    </row>
    <row r="45" spans="2:8">
      <c r="B45" s="41" t="s">
        <v>37</v>
      </c>
      <c r="C45" s="42" t="s">
        <v>38</v>
      </c>
      <c r="D45" s="35"/>
      <c r="E45" s="35"/>
      <c r="F45" s="36"/>
      <c r="G45" s="37"/>
      <c r="H45" s="30"/>
    </row>
    <row r="46" spans="2:8">
      <c r="B46" s="49" t="s">
        <v>60</v>
      </c>
      <c r="C46" s="50" t="s">
        <v>61</v>
      </c>
      <c r="D46" s="51">
        <f>SUM(D48,D65,D70,D72)</f>
        <v>17419.516231999998</v>
      </c>
      <c r="E46" s="52">
        <f>SUM(E48,E65,E70,E72)</f>
        <v>1633.0571300000001</v>
      </c>
      <c r="F46" s="53">
        <f t="shared" ref="F46:F72" si="3">E46/D46</f>
        <v>9.3748707383735586E-2</v>
      </c>
      <c r="G46" s="54">
        <f>SUM(G48,G65,G72)</f>
        <v>1653.7594020000001</v>
      </c>
      <c r="H46" s="53">
        <f t="shared" si="1"/>
        <v>0.98748169051981605</v>
      </c>
    </row>
    <row r="47" spans="2:8">
      <c r="B47" s="55" t="s">
        <v>17</v>
      </c>
      <c r="C47" s="56" t="s">
        <v>62</v>
      </c>
      <c r="D47" s="57">
        <f>D48+D65+D70+D72</f>
        <v>17419.516231999998</v>
      </c>
      <c r="E47" s="58">
        <f>E48+E65+E70+E72</f>
        <v>1633.0571300000001</v>
      </c>
      <c r="F47" s="30">
        <f t="shared" si="3"/>
        <v>9.3748707383735586E-2</v>
      </c>
      <c r="G47" s="58">
        <f>G48+G65+G70+G72</f>
        <v>1653.7594020000001</v>
      </c>
      <c r="H47" s="59">
        <f t="shared" si="1"/>
        <v>0.98748169051981605</v>
      </c>
    </row>
    <row r="48" spans="2:8">
      <c r="B48" s="39">
        <v>1</v>
      </c>
      <c r="C48" s="40" t="s">
        <v>52</v>
      </c>
      <c r="D48" s="60">
        <f>SUM(D49+D55)</f>
        <v>7451.7162319999989</v>
      </c>
      <c r="E48" s="29">
        <f>SUM(E49,E54,E55)</f>
        <v>1631.9718520000001</v>
      </c>
      <c r="F48" s="30">
        <f t="shared" si="3"/>
        <v>0.21900617269774753</v>
      </c>
      <c r="G48" s="31">
        <f>SUM(G49,G54,G55)</f>
        <v>1652.6741240000001</v>
      </c>
      <c r="H48" s="30">
        <f t="shared" si="1"/>
        <v>0.98747346999667795</v>
      </c>
    </row>
    <row r="49" spans="2:8" ht="14.25" customHeight="1">
      <c r="B49" s="61" t="s">
        <v>20</v>
      </c>
      <c r="C49" s="62" t="s">
        <v>63</v>
      </c>
      <c r="D49" s="63">
        <f>SUM(D50,D51,D52,D53,D54)</f>
        <v>4226.2862319999986</v>
      </c>
      <c r="E49" s="64">
        <f>SUM(E50,E51,E52,E53)</f>
        <v>1123.874902</v>
      </c>
      <c r="F49" s="65">
        <f t="shared" si="3"/>
        <v>0.26592493747593393</v>
      </c>
      <c r="G49" s="66">
        <f>SUM(G50:G54)</f>
        <v>1013.548859</v>
      </c>
      <c r="H49" s="65">
        <f t="shared" si="1"/>
        <v>1.1088512329922124</v>
      </c>
    </row>
    <row r="50" spans="2:8">
      <c r="B50" s="41" t="s">
        <v>64</v>
      </c>
      <c r="C50" s="67" t="s">
        <v>65</v>
      </c>
      <c r="D50" s="68">
        <f>[1]DUKIEN.NSNN!$E$11+0.286233</f>
        <v>3326.1254999999992</v>
      </c>
      <c r="E50" s="35">
        <f>[1]DUKIEN.NSNN!$M$11</f>
        <v>1048.597812</v>
      </c>
      <c r="F50" s="36">
        <f t="shared" si="3"/>
        <v>0.31526104832785179</v>
      </c>
      <c r="G50" s="37">
        <v>908.87326599999994</v>
      </c>
      <c r="H50" s="36">
        <f t="shared" si="1"/>
        <v>1.1537338056106934</v>
      </c>
    </row>
    <row r="51" spans="2:8">
      <c r="B51" s="41" t="s">
        <v>66</v>
      </c>
      <c r="C51" s="67" t="s">
        <v>47</v>
      </c>
      <c r="D51" s="68">
        <f>[1]DUKIEN.NSNN!$E$42-D52</f>
        <v>580.76073199999996</v>
      </c>
      <c r="E51" s="69">
        <f>[1]DUKIEN.NSNN!$M$42-E52</f>
        <v>68.543589999999995</v>
      </c>
      <c r="F51" s="36">
        <f t="shared" si="3"/>
        <v>0.11802380261480902</v>
      </c>
      <c r="G51" s="37">
        <v>77.444592999999998</v>
      </c>
      <c r="H51" s="36">
        <f t="shared" si="1"/>
        <v>0.88506617886157657</v>
      </c>
    </row>
    <row r="52" spans="2:8">
      <c r="B52" s="41" t="s">
        <v>67</v>
      </c>
      <c r="C52" s="67" t="s">
        <v>49</v>
      </c>
      <c r="D52" s="70">
        <f>[1]DUKIEN.NSNN!$E$83+[1]DUKIEN.NSNN!$E$93</f>
        <v>124</v>
      </c>
      <c r="E52" s="35">
        <f>[1]DUKIEN.NSNN!$M$83+[1]DUKIEN.NSNN!$M$93</f>
        <v>2.5</v>
      </c>
      <c r="F52" s="36">
        <f t="shared" si="3"/>
        <v>2.0161290322580645E-2</v>
      </c>
      <c r="G52" s="37">
        <v>6.4009999999999998</v>
      </c>
      <c r="H52" s="36">
        <f t="shared" si="1"/>
        <v>0.39056397437900331</v>
      </c>
    </row>
    <row r="53" spans="2:8">
      <c r="B53" s="41" t="s">
        <v>68</v>
      </c>
      <c r="C53" s="67" t="s">
        <v>51</v>
      </c>
      <c r="D53" s="70">
        <f>[1]DUKIEN.NSNN!$E$111</f>
        <v>64</v>
      </c>
      <c r="E53" s="35">
        <f>[1]DUKIEN.NSNN!$M$111</f>
        <v>4.2335000000000003</v>
      </c>
      <c r="F53" s="36">
        <f t="shared" si="3"/>
        <v>6.6148437500000004E-2</v>
      </c>
      <c r="G53" s="37">
        <v>20.83</v>
      </c>
      <c r="H53" s="36">
        <f t="shared" si="1"/>
        <v>0.20324051848295729</v>
      </c>
    </row>
    <row r="54" spans="2:8">
      <c r="B54" s="41" t="s">
        <v>69</v>
      </c>
      <c r="C54" s="67" t="s">
        <v>70</v>
      </c>
      <c r="D54" s="70">
        <v>131.4</v>
      </c>
      <c r="E54" s="35">
        <v>55.314169999999997</v>
      </c>
      <c r="F54" s="36">
        <f t="shared" si="3"/>
        <v>0.42096019786910194</v>
      </c>
      <c r="G54" s="37"/>
      <c r="H54" s="36"/>
    </row>
    <row r="55" spans="2:8">
      <c r="B55" s="39" t="s">
        <v>22</v>
      </c>
      <c r="C55" s="71" t="s">
        <v>43</v>
      </c>
      <c r="D55" s="60">
        <f>SUM(D56:D64)</f>
        <v>3225.43</v>
      </c>
      <c r="E55" s="60">
        <f>SUM(E56:E64)</f>
        <v>452.78278</v>
      </c>
      <c r="F55" s="30">
        <f t="shared" si="3"/>
        <v>0.14037904403443882</v>
      </c>
      <c r="G55" s="31">
        <f>SUM(G56:G64)</f>
        <v>639.12526500000001</v>
      </c>
      <c r="H55" s="30">
        <f t="shared" si="1"/>
        <v>0.70844137260009588</v>
      </c>
    </row>
    <row r="56" spans="2:8">
      <c r="B56" s="41" t="s">
        <v>71</v>
      </c>
      <c r="C56" s="67" t="s">
        <v>72</v>
      </c>
      <c r="D56" s="70">
        <f>[1]DUKIEN.NSNN!$E$119</f>
        <v>16</v>
      </c>
      <c r="E56" s="35"/>
      <c r="F56" s="36"/>
      <c r="G56" s="37"/>
      <c r="H56" s="30"/>
    </row>
    <row r="57" spans="2:8" ht="14.25" customHeight="1">
      <c r="B57" s="41" t="s">
        <v>73</v>
      </c>
      <c r="C57" s="72" t="s">
        <v>74</v>
      </c>
      <c r="D57" s="70">
        <f>[1]DUKIEN.NSNN!$E$123</f>
        <v>45</v>
      </c>
      <c r="E57" s="35">
        <f>[1]DUKIEN.NSNN!$M$123</f>
        <v>4.2058999999999997</v>
      </c>
      <c r="F57" s="36">
        <f t="shared" si="3"/>
        <v>9.3464444444444433E-2</v>
      </c>
      <c r="G57" s="37">
        <v>3.5663999999999998</v>
      </c>
      <c r="H57" s="30">
        <f t="shared" si="1"/>
        <v>1.1793124719605204</v>
      </c>
    </row>
    <row r="58" spans="2:8">
      <c r="B58" s="41" t="s">
        <v>75</v>
      </c>
      <c r="C58" s="67" t="s">
        <v>76</v>
      </c>
      <c r="D58" s="73">
        <f>[1]DUKIEN.NSNN!$E$132</f>
        <v>90</v>
      </c>
      <c r="E58" s="35">
        <f>[1]DUKIEN.NSNN!$M$132</f>
        <v>21.269500000000001</v>
      </c>
      <c r="F58" s="36">
        <f t="shared" si="3"/>
        <v>0.23632777777777778</v>
      </c>
      <c r="G58" s="37"/>
      <c r="H58" s="30"/>
    </row>
    <row r="59" spans="2:8">
      <c r="B59" s="41" t="s">
        <v>77</v>
      </c>
      <c r="C59" s="67" t="s">
        <v>78</v>
      </c>
      <c r="D59" s="70">
        <f>[1]DUKIEN.NSNN!$E$142</f>
        <v>59</v>
      </c>
      <c r="E59" s="35"/>
      <c r="F59" s="36"/>
      <c r="G59" s="37"/>
      <c r="H59" s="30"/>
    </row>
    <row r="60" spans="2:8">
      <c r="B60" s="41" t="s">
        <v>79</v>
      </c>
      <c r="C60" s="67" t="s">
        <v>80</v>
      </c>
      <c r="D60" s="70">
        <f>[1]DUKIEN.NSNN!$E$151</f>
        <v>6</v>
      </c>
      <c r="E60" s="35"/>
      <c r="F60" s="36"/>
      <c r="G60" s="37">
        <v>1.2</v>
      </c>
      <c r="H60" s="30"/>
    </row>
    <row r="61" spans="2:8">
      <c r="B61" s="41" t="s">
        <v>81</v>
      </c>
      <c r="C61" s="67" t="s">
        <v>82</v>
      </c>
      <c r="D61" s="70">
        <f>[1]DUKIEN.NSNN!$E$154</f>
        <v>75</v>
      </c>
      <c r="E61" s="35"/>
      <c r="F61" s="36"/>
      <c r="G61" s="37"/>
      <c r="H61" s="30"/>
    </row>
    <row r="62" spans="2:8" ht="14.25" customHeight="1">
      <c r="B62" s="41" t="s">
        <v>83</v>
      </c>
      <c r="C62" s="74" t="s">
        <v>84</v>
      </c>
      <c r="D62" s="70">
        <f>[1]DUKIEN.LEPHI!$E$16</f>
        <v>2461.5</v>
      </c>
      <c r="E62" s="35">
        <f>[1]DUKIEN.NSNN!$M$162</f>
        <v>418.21738000000005</v>
      </c>
      <c r="F62" s="36">
        <f t="shared" si="3"/>
        <v>0.16990346536664638</v>
      </c>
      <c r="G62" s="37">
        <v>634.35886500000004</v>
      </c>
      <c r="H62" s="30">
        <f t="shared" si="1"/>
        <v>0.65927569247416451</v>
      </c>
    </row>
    <row r="63" spans="2:8" ht="36.75" customHeight="1">
      <c r="B63" s="41" t="s">
        <v>85</v>
      </c>
      <c r="C63" s="74" t="s">
        <v>86</v>
      </c>
      <c r="D63" s="70">
        <f>[1]DUKIEN.NSNN!$E$159</f>
        <v>72</v>
      </c>
      <c r="E63" s="75">
        <f>[1]DUKIEN.NSNN!$M$159</f>
        <v>9.09</v>
      </c>
      <c r="F63" s="36">
        <f t="shared" si="3"/>
        <v>0.12625</v>
      </c>
      <c r="G63" s="37">
        <v>0</v>
      </c>
      <c r="H63" s="30"/>
    </row>
    <row r="64" spans="2:8" ht="14.25" customHeight="1">
      <c r="B64" s="41" t="s">
        <v>87</v>
      </c>
      <c r="C64" s="74" t="s">
        <v>88</v>
      </c>
      <c r="D64" s="70">
        <v>400.93</v>
      </c>
      <c r="E64" s="35"/>
      <c r="F64" s="36"/>
      <c r="G64" s="37">
        <v>0</v>
      </c>
      <c r="H64" s="30"/>
    </row>
    <row r="65" spans="2:8">
      <c r="B65" s="39">
        <v>2</v>
      </c>
      <c r="C65" s="40" t="s">
        <v>89</v>
      </c>
      <c r="D65" s="76">
        <f>SUM(D66:D67)</f>
        <v>9915</v>
      </c>
      <c r="E65" s="29"/>
      <c r="F65" s="36"/>
      <c r="G65" s="31"/>
      <c r="H65" s="30"/>
    </row>
    <row r="66" spans="2:8">
      <c r="B66" s="39" t="s">
        <v>31</v>
      </c>
      <c r="C66" s="40" t="s">
        <v>42</v>
      </c>
      <c r="D66" s="76"/>
      <c r="E66" s="29"/>
      <c r="F66" s="36"/>
      <c r="G66" s="31"/>
      <c r="H66" s="30"/>
    </row>
    <row r="67" spans="2:8">
      <c r="B67" s="39" t="s">
        <v>33</v>
      </c>
      <c r="C67" s="40" t="s">
        <v>43</v>
      </c>
      <c r="D67" s="76">
        <f>SUM(D68:D69)</f>
        <v>9915</v>
      </c>
      <c r="E67" s="29"/>
      <c r="F67" s="36"/>
      <c r="G67" s="31"/>
      <c r="H67" s="30"/>
    </row>
    <row r="68" spans="2:8" ht="28.5" customHeight="1">
      <c r="B68" s="77" t="s">
        <v>90</v>
      </c>
      <c r="C68" s="78" t="s">
        <v>91</v>
      </c>
      <c r="D68" s="79">
        <f>[1]DUKIEN.NSNN!$E$165</f>
        <v>1965</v>
      </c>
      <c r="E68" s="80"/>
      <c r="F68" s="36"/>
      <c r="G68" s="47"/>
      <c r="H68" s="30"/>
    </row>
    <row r="69" spans="2:8">
      <c r="B69" s="77" t="s">
        <v>92</v>
      </c>
      <c r="C69" s="81" t="s">
        <v>93</v>
      </c>
      <c r="D69" s="79">
        <f>[1]DUKIEN.NSNN!$E$169</f>
        <v>7950</v>
      </c>
      <c r="E69" s="80"/>
      <c r="F69" s="36"/>
      <c r="G69" s="47"/>
      <c r="H69" s="30"/>
    </row>
    <row r="70" spans="2:8" ht="14.25" customHeight="1">
      <c r="B70" s="82">
        <v>3</v>
      </c>
      <c r="C70" s="83" t="s">
        <v>94</v>
      </c>
      <c r="D70" s="84">
        <f>SUM(D71)</f>
        <v>22.8</v>
      </c>
      <c r="E70" s="85"/>
      <c r="F70" s="36"/>
      <c r="G70" s="86"/>
      <c r="H70" s="30"/>
    </row>
    <row r="71" spans="2:8" ht="14.25" customHeight="1">
      <c r="B71" s="87" t="s">
        <v>95</v>
      </c>
      <c r="C71" s="88" t="s">
        <v>96</v>
      </c>
      <c r="D71" s="89">
        <f>[1]DUKIEN.NSNN!$E$170</f>
        <v>22.8</v>
      </c>
      <c r="E71" s="90"/>
      <c r="F71" s="36"/>
      <c r="G71" s="91"/>
      <c r="H71" s="30"/>
    </row>
    <row r="72" spans="2:8" ht="14.25" customHeight="1">
      <c r="B72" s="82">
        <v>4</v>
      </c>
      <c r="C72" s="83" t="s">
        <v>97</v>
      </c>
      <c r="D72" s="84">
        <f>[1]DUKIEN.NSNN!$E$172</f>
        <v>30</v>
      </c>
      <c r="E72" s="85">
        <f>[1]DUKIEN.NSNN!$M$172</f>
        <v>1.085278</v>
      </c>
      <c r="F72" s="36">
        <f t="shared" si="3"/>
        <v>3.6175933333333334E-2</v>
      </c>
      <c r="G72" s="85">
        <f>[1]DUKIEN.NSNN!$M$172</f>
        <v>1.085278</v>
      </c>
      <c r="H72" s="30">
        <f t="shared" si="1"/>
        <v>1</v>
      </c>
    </row>
    <row r="73" spans="2:8">
      <c r="B73" s="92" t="s">
        <v>98</v>
      </c>
      <c r="C73" s="93" t="s">
        <v>99</v>
      </c>
      <c r="D73" s="94">
        <f>SUM(D74,D75,D76)</f>
        <v>1162.5700000000002</v>
      </c>
      <c r="E73" s="94"/>
      <c r="F73" s="95"/>
      <c r="G73" s="96">
        <f>SUM(G74,G75,G76)</f>
        <v>0</v>
      </c>
      <c r="H73" s="97"/>
    </row>
    <row r="74" spans="2:8" ht="24">
      <c r="B74" s="98" t="s">
        <v>17</v>
      </c>
      <c r="C74" s="74" t="s">
        <v>100</v>
      </c>
      <c r="D74" s="99">
        <v>200</v>
      </c>
      <c r="E74" s="100"/>
      <c r="F74" s="101"/>
      <c r="G74" s="102"/>
      <c r="H74" s="103"/>
    </row>
    <row r="75" spans="2:8" ht="15" customHeight="1">
      <c r="B75" s="98" t="s">
        <v>39</v>
      </c>
      <c r="C75" s="74" t="s">
        <v>101</v>
      </c>
      <c r="D75" s="35">
        <v>251</v>
      </c>
      <c r="E75" s="100"/>
      <c r="F75" s="104"/>
      <c r="G75" s="105"/>
      <c r="H75" s="46"/>
    </row>
    <row r="76" spans="2:8" ht="14.25" customHeight="1">
      <c r="B76" s="98" t="s">
        <v>53</v>
      </c>
      <c r="C76" s="106" t="s">
        <v>102</v>
      </c>
      <c r="D76" s="90">
        <f>D77</f>
        <v>711.57</v>
      </c>
      <c r="E76" s="90"/>
      <c r="F76" s="107"/>
      <c r="G76" s="108"/>
      <c r="H76" s="46"/>
    </row>
    <row r="77" spans="2:8" ht="24">
      <c r="B77" s="41">
        <v>1</v>
      </c>
      <c r="C77" s="74" t="s">
        <v>103</v>
      </c>
      <c r="D77" s="35">
        <f>D78+D81</f>
        <v>711.57</v>
      </c>
      <c r="E77" s="35">
        <v>127.06100000000001</v>
      </c>
      <c r="F77" s="107">
        <f t="shared" ref="F77:F83" si="4">E77/D77</f>
        <v>0.17856430147420493</v>
      </c>
      <c r="G77" s="45">
        <v>127.06100000000001</v>
      </c>
      <c r="H77" s="45"/>
    </row>
    <row r="78" spans="2:8" ht="14.25" customHeight="1">
      <c r="B78" s="41">
        <v>2</v>
      </c>
      <c r="C78" s="74" t="s">
        <v>104</v>
      </c>
      <c r="D78" s="35">
        <f>D79+D80</f>
        <v>609.97</v>
      </c>
      <c r="E78" s="35">
        <f>E79+E80</f>
        <v>4.9412269999999996</v>
      </c>
      <c r="F78" s="107">
        <f t="shared" si="4"/>
        <v>8.1007705296981813E-3</v>
      </c>
      <c r="G78" s="109"/>
      <c r="H78" s="46"/>
    </row>
    <row r="79" spans="2:8" ht="14.25" customHeight="1">
      <c r="B79" s="77"/>
      <c r="C79" s="78" t="s">
        <v>105</v>
      </c>
      <c r="D79" s="80">
        <v>40</v>
      </c>
      <c r="E79" s="80"/>
      <c r="F79" s="107">
        <f t="shared" si="4"/>
        <v>0</v>
      </c>
      <c r="G79" s="110"/>
      <c r="H79" s="46"/>
    </row>
    <row r="80" spans="2:8" ht="26.25" customHeight="1">
      <c r="B80" s="77"/>
      <c r="C80" s="78" t="s">
        <v>106</v>
      </c>
      <c r="D80" s="80">
        <v>569.97</v>
      </c>
      <c r="E80" s="80">
        <v>4.9412269999999996</v>
      </c>
      <c r="F80" s="107">
        <f t="shared" si="4"/>
        <v>8.6692755759075028E-3</v>
      </c>
      <c r="G80" s="110"/>
      <c r="H80" s="46"/>
    </row>
    <row r="81" spans="2:8" ht="14.25" customHeight="1">
      <c r="B81" s="41">
        <v>3</v>
      </c>
      <c r="C81" s="74" t="s">
        <v>107</v>
      </c>
      <c r="D81" s="35">
        <f>D82+D83</f>
        <v>101.6</v>
      </c>
      <c r="E81" s="35">
        <f>E82+E83</f>
        <v>18.5</v>
      </c>
      <c r="F81" s="107">
        <f t="shared" si="4"/>
        <v>0.18208661417322836</v>
      </c>
      <c r="G81" s="109"/>
      <c r="H81" s="46"/>
    </row>
    <row r="82" spans="2:8" ht="14.25" customHeight="1">
      <c r="B82" s="77"/>
      <c r="C82" s="78" t="s">
        <v>108</v>
      </c>
      <c r="D82" s="80"/>
      <c r="E82" s="80"/>
      <c r="F82" s="107"/>
      <c r="G82" s="110"/>
      <c r="H82" s="46"/>
    </row>
    <row r="83" spans="2:8" ht="14.25" customHeight="1">
      <c r="B83" s="111"/>
      <c r="C83" s="112" t="s">
        <v>109</v>
      </c>
      <c r="D83" s="113">
        <v>101.6</v>
      </c>
      <c r="E83" s="113">
        <v>18.5</v>
      </c>
      <c r="F83" s="114">
        <f t="shared" si="4"/>
        <v>0.18208661417322836</v>
      </c>
      <c r="G83" s="115"/>
      <c r="H83" s="116"/>
    </row>
    <row r="84" spans="2:8" ht="8.25" customHeight="1"/>
    <row r="85" spans="2:8" ht="13.5" customHeight="1">
      <c r="F85" s="117" t="s">
        <v>110</v>
      </c>
      <c r="G85" s="118"/>
      <c r="H85" s="118"/>
    </row>
    <row r="86" spans="2:8" ht="13.5" customHeight="1">
      <c r="F86" s="119" t="s">
        <v>111</v>
      </c>
      <c r="G86" s="120"/>
      <c r="H86" s="120"/>
    </row>
  </sheetData>
  <mergeCells count="5">
    <mergeCell ref="B1:H1"/>
    <mergeCell ref="B5:H5"/>
    <mergeCell ref="B6:H6"/>
    <mergeCell ref="B7:H7"/>
    <mergeCell ref="B8:H8"/>
  </mergeCells>
  <pageMargins left="0.39370078740157483" right="0.70866141732283472" top="0.39370078740157483" bottom="0.39370078740157483" header="0.31496062992125984" footer="0.31496062992125984"/>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Sở GTVT</wic_System_Copyright>
  </documentManagement>
</p:properties>
</file>

<file path=customXml/itemProps1.xml><?xml version="1.0" encoding="utf-8"?>
<ds:datastoreItem xmlns:ds="http://schemas.openxmlformats.org/officeDocument/2006/customXml" ds:itemID="{033C0E96-4F45-4EED-92A2-3E5A00DDBBC6}"/>
</file>

<file path=customXml/itemProps2.xml><?xml version="1.0" encoding="utf-8"?>
<ds:datastoreItem xmlns:ds="http://schemas.openxmlformats.org/officeDocument/2006/customXml" ds:itemID="{87C91A3B-A8CE-4EEC-B29F-D7F48437BA5A}"/>
</file>

<file path=customXml/itemProps3.xml><?xml version="1.0" encoding="utf-8"?>
<ds:datastoreItem xmlns:ds="http://schemas.openxmlformats.org/officeDocument/2006/customXml" ds:itemID="{93CF0422-0086-4D7D-B07C-F8D7EF0B22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BS03.QIII-2019</vt:lpstr>
      <vt:lpstr>'BS03.QIII-2019'!Print_Titles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Sở GTVT</dc:creator>
  <cp:keywords/>
  <dc:description/>
  <cp:lastModifiedBy>ADMIN</cp:lastModifiedBy>
  <dcterms:created xsi:type="dcterms:W3CDTF">2019-10-11T01:13:44Z</dcterms:created>
  <dcterms:modified xsi:type="dcterms:W3CDTF">2019-10-11T01:15:16Z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