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BS03.TT61.VPS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ll" hidden="1">#REF!</definedName>
    <definedName name="_mtc1">'[7]Sheet1 (4)'!$K$51</definedName>
    <definedName name="_nc1">'[7]Sheet1 (4)'!$J$51</definedName>
    <definedName name="_vl2" localSheetId="0">'[10]Sheet9 (2)'!#REF!</definedName>
    <definedName name="_vl2">'[10]Sheet9 (2)'!#REF!</definedName>
    <definedName name="A" localSheetId="0">[1]Sheet26!#REF!</definedName>
    <definedName name="A">[1]Sheet26!#REF!</definedName>
    <definedName name="CONG" localSheetId="0">[2]Sheet26!#REF!</definedName>
    <definedName name="CONG">[2]Sheet26!#REF!</definedName>
    <definedName name="d0" localSheetId="0">[3]XDCB!#REF!</definedName>
    <definedName name="d0">[3]XDCB!#REF!</definedName>
    <definedName name="hh">[4]XL4Poppy!$B$1:$B$16</definedName>
    <definedName name="HNM" localSheetId="0">[2]Sheet26!#REF!</definedName>
    <definedName name="HNM">[2]Sheet26!#REF!</definedName>
    <definedName name="hung">'[5]Sheet1 (6)'!$I$16</definedName>
    <definedName name="HUYEÄN" localSheetId="0">[2]Sheet26!#REF!</definedName>
    <definedName name="HUYEÄN">[2]Sheet26!#REF!</definedName>
    <definedName name="MTC">'[6]Sheet1 (6)'!$J$16</definedName>
    <definedName name="n">#REF!</definedName>
    <definedName name="NAÊM" localSheetId="0">[2]Sheet26!#REF!</definedName>
    <definedName name="NAÊM">[2]Sheet26!#REF!</definedName>
    <definedName name="NC">'[6]Sheet1 (6)'!$I$16</definedName>
    <definedName name="NGAØY" localSheetId="0">[2]Sheet26!#REF!</definedName>
    <definedName name="NGAØY">[2]Sheet26!#REF!</definedName>
    <definedName name="NHUT" localSheetId="0">'[8]BC L-V-Tam'!#REF!</definedName>
    <definedName name="NHUT">'[8]BC L-V-Tam'!#REF!</definedName>
    <definedName name="PTVT">'[9]Sheet1 (6)'!$I$16</definedName>
    <definedName name="SOÁ_HÑ" localSheetId="0">[2]Sheet26!#REF!</definedName>
    <definedName name="SOÁ_HÑ">[2]Sheet26!#REF!</definedName>
    <definedName name="SÔÛ_GT" localSheetId="0">[2]Sheet26!#REF!</definedName>
    <definedName name="SÔÛ_GT">[2]Sheet26!#REF!</definedName>
    <definedName name="TEÂN_COÂNG_TRÌNH" localSheetId="0">[2]Sheet26!#REF!</definedName>
    <definedName name="TEÂN_COÂNG_TRÌNH">[2]Sheet26!#REF!</definedName>
    <definedName name="TKCONG" localSheetId="0">[2]Sheet26!#REF!</definedName>
    <definedName name="TKCONG">[2]Sheet26!#REF!</definedName>
    <definedName name="TT" localSheetId="0">[2]Sheet26!#REF!</definedName>
    <definedName name="TT">[2]Sheet26!#REF!</definedName>
    <definedName name="THAÙNG" localSheetId="0">[2]Sheet26!#REF!</definedName>
    <definedName name="THAÙNG">[2]Sheet26!#REF!</definedName>
    <definedName name="VB" localSheetId="0">[2]Sheet26!#REF!</definedName>
    <definedName name="VB">[2]Sheet26!#REF!</definedName>
    <definedName name="VL">'[6]Sheet2 (2)'!$F$15</definedName>
  </definedNames>
  <calcPr calcId="124519"/>
  <fileRecoveryPr repairLoad="1"/>
</workbook>
</file>

<file path=xl/calcChain.xml><?xml version="1.0" encoding="utf-8"?>
<calcChain xmlns="http://schemas.openxmlformats.org/spreadsheetml/2006/main">
  <c r="D107" i="1"/>
  <c r="E107" s="1"/>
  <c r="F106"/>
  <c r="C106"/>
  <c r="E105"/>
  <c r="F104"/>
  <c r="D104"/>
  <c r="C104"/>
  <c r="D103"/>
  <c r="E103" s="1"/>
  <c r="F102"/>
  <c r="D102"/>
  <c r="C102"/>
  <c r="E99"/>
  <c r="D98"/>
  <c r="E98" s="1"/>
  <c r="F97"/>
  <c r="C97"/>
  <c r="F94"/>
  <c r="D94"/>
  <c r="C94"/>
  <c r="F93"/>
  <c r="D93"/>
  <c r="E93" s="1"/>
  <c r="C93"/>
  <c r="D92"/>
  <c r="C92"/>
  <c r="C83" s="1"/>
  <c r="D91"/>
  <c r="E91" s="1"/>
  <c r="D90"/>
  <c r="G90" s="1"/>
  <c r="D89"/>
  <c r="E89" s="1"/>
  <c r="D88"/>
  <c r="E88" s="1"/>
  <c r="D87"/>
  <c r="E87" s="1"/>
  <c r="D86"/>
  <c r="E86" s="1"/>
  <c r="D85"/>
  <c r="E85" s="1"/>
  <c r="D84"/>
  <c r="E84" s="1"/>
  <c r="F83"/>
  <c r="E82"/>
  <c r="G81"/>
  <c r="E81"/>
  <c r="G80"/>
  <c r="E80"/>
  <c r="F79"/>
  <c r="G79" s="1"/>
  <c r="C79"/>
  <c r="E79" s="1"/>
  <c r="G78"/>
  <c r="E78"/>
  <c r="C78"/>
  <c r="D77"/>
  <c r="F70"/>
  <c r="D70"/>
  <c r="D64" s="1"/>
  <c r="C70"/>
  <c r="F65"/>
  <c r="F64" s="1"/>
  <c r="D65"/>
  <c r="C65"/>
  <c r="C64" s="1"/>
  <c r="E63"/>
  <c r="D63"/>
  <c r="E62"/>
  <c r="D62"/>
  <c r="D61"/>
  <c r="E61" s="1"/>
  <c r="C61"/>
  <c r="D60"/>
  <c r="E60" s="1"/>
  <c r="F59"/>
  <c r="D59"/>
  <c r="G59" s="1"/>
  <c r="C59"/>
  <c r="G55"/>
  <c r="F54"/>
  <c r="D54"/>
  <c r="G54" s="1"/>
  <c r="C54"/>
  <c r="C53" s="1"/>
  <c r="C52" s="1"/>
  <c r="F53"/>
  <c r="F52" s="1"/>
  <c r="G50"/>
  <c r="G49"/>
  <c r="D48"/>
  <c r="D47"/>
  <c r="E47" s="1"/>
  <c r="D46"/>
  <c r="G46" s="1"/>
  <c r="D45"/>
  <c r="F44"/>
  <c r="C44"/>
  <c r="F43"/>
  <c r="F42"/>
  <c r="G42" s="1"/>
  <c r="F41"/>
  <c r="G41" s="1"/>
  <c r="F40"/>
  <c r="G40" s="1"/>
  <c r="F39"/>
  <c r="G39" s="1"/>
  <c r="F38"/>
  <c r="F37"/>
  <c r="F36"/>
  <c r="F35"/>
  <c r="F34"/>
  <c r="F32" s="1"/>
  <c r="F31" s="1"/>
  <c r="F33"/>
  <c r="C32"/>
  <c r="C31" s="1"/>
  <c r="G29"/>
  <c r="G28"/>
  <c r="D27"/>
  <c r="E26"/>
  <c r="D26"/>
  <c r="G26" s="1"/>
  <c r="D25"/>
  <c r="E25" s="1"/>
  <c r="D24"/>
  <c r="G24" s="1"/>
  <c r="F23"/>
  <c r="C23"/>
  <c r="G21"/>
  <c r="G20"/>
  <c r="G19"/>
  <c r="G18"/>
  <c r="D17"/>
  <c r="D38" s="1"/>
  <c r="D16"/>
  <c r="D37" s="1"/>
  <c r="E15"/>
  <c r="D15"/>
  <c r="D36" s="1"/>
  <c r="E14"/>
  <c r="D14"/>
  <c r="D35" s="1"/>
  <c r="E35" s="1"/>
  <c r="G13"/>
  <c r="D13"/>
  <c r="D34" s="1"/>
  <c r="G34" s="1"/>
  <c r="D12"/>
  <c r="D33" s="1"/>
  <c r="F11"/>
  <c r="F10" s="1"/>
  <c r="F9" s="1"/>
  <c r="D11"/>
  <c r="G11" s="1"/>
  <c r="C11"/>
  <c r="C10"/>
  <c r="C9" s="1"/>
  <c r="E17" l="1"/>
  <c r="E24"/>
  <c r="D53"/>
  <c r="G53" s="1"/>
  <c r="C77"/>
  <c r="C76" s="1"/>
  <c r="C75" s="1"/>
  <c r="D83"/>
  <c r="E90"/>
  <c r="G102"/>
  <c r="E104"/>
  <c r="G36"/>
  <c r="E36"/>
  <c r="G37"/>
  <c r="E37"/>
  <c r="D32"/>
  <c r="G33"/>
  <c r="E33"/>
  <c r="G38"/>
  <c r="E38"/>
  <c r="G12"/>
  <c r="G16"/>
  <c r="G25"/>
  <c r="G47"/>
  <c r="G60"/>
  <c r="G61"/>
  <c r="E77"/>
  <c r="G88"/>
  <c r="E92"/>
  <c r="G103"/>
  <c r="E11"/>
  <c r="E12"/>
  <c r="G15"/>
  <c r="E16"/>
  <c r="G17"/>
  <c r="D23"/>
  <c r="D44"/>
  <c r="D52"/>
  <c r="E53"/>
  <c r="E59"/>
  <c r="F77"/>
  <c r="E83"/>
  <c r="D97"/>
  <c r="E97" s="1"/>
  <c r="E102"/>
  <c r="D106"/>
  <c r="E106" s="1"/>
  <c r="G83" l="1"/>
  <c r="D76"/>
  <c r="G52"/>
  <c r="E52"/>
  <c r="G23"/>
  <c r="E23"/>
  <c r="G32"/>
  <c r="E32"/>
  <c r="D31"/>
  <c r="D10"/>
  <c r="G77"/>
  <c r="F76"/>
  <c r="G44"/>
  <c r="E44"/>
  <c r="D75" l="1"/>
  <c r="E75" s="1"/>
  <c r="E76"/>
  <c r="G31"/>
  <c r="E31"/>
  <c r="F75"/>
  <c r="G75" s="1"/>
  <c r="G76"/>
  <c r="G10"/>
  <c r="E10"/>
  <c r="D9"/>
  <c r="G9" l="1"/>
  <c r="E9"/>
</calcChain>
</file>

<file path=xl/sharedStrings.xml><?xml version="1.0" encoding="utf-8"?>
<sst xmlns="http://schemas.openxmlformats.org/spreadsheetml/2006/main" count="207" uniqueCount="126">
  <si>
    <t>Đơn vị: Sở Giao thông Vận tải Tây Ninh</t>
  </si>
  <si>
    <t>Biểu số 4</t>
  </si>
  <si>
    <t>Chöông: 421</t>
  </si>
  <si>
    <t>ĐÁNH GIÁ THỰC HIỆN DỰ TOÁN THU- CHI NGÂN SÁCH</t>
  </si>
  <si>
    <t>QUÝ I- NĂM 2018</t>
  </si>
  <si>
    <t>Đơn vị: VP Sở Giao thông Vận tải</t>
  </si>
  <si>
    <t>STT</t>
  </si>
  <si>
    <t>Chỉ tiêu</t>
  </si>
  <si>
    <t>Dự toán năm</t>
  </si>
  <si>
    <t>Thực hiện kỳ này</t>
  </si>
  <si>
    <t>So Sánh (%)</t>
  </si>
  <si>
    <t>Dự toán</t>
  </si>
  <si>
    <t>Cùng kỳ năm trước
(Ẩn, Số tiền)</t>
  </si>
  <si>
    <t>Cùng kỳ năm trước</t>
  </si>
  <si>
    <t>I</t>
  </si>
  <si>
    <t>Tổng số thu, chi, nộp ngân sách PLP</t>
  </si>
  <si>
    <t>Số thu PLP</t>
  </si>
  <si>
    <t>1.1</t>
  </si>
  <si>
    <t>Lệ phí</t>
  </si>
  <si>
    <t>1.1.1</t>
  </si>
  <si>
    <r>
      <t>Lệ phí cấp, đổi GPLX</t>
    </r>
    <r>
      <rPr>
        <b/>
        <sz val="9"/>
        <rFont val="Times New Roman"/>
        <family val="1"/>
        <charset val="163"/>
      </rPr>
      <t xml:space="preserve"> (J)</t>
    </r>
  </si>
  <si>
    <t>1.1.2</t>
  </si>
  <si>
    <t>Lệ phí cấp giấy phép kinh doanh vận tải bằng Ô tô (A)</t>
  </si>
  <si>
    <t>1.1.3</t>
  </si>
  <si>
    <r>
      <t>Lệ phí đóng lại số khung, số máy</t>
    </r>
    <r>
      <rPr>
        <b/>
        <sz val="9"/>
        <rFont val="Times New Roman"/>
        <family val="1"/>
        <charset val="163"/>
      </rPr>
      <t xml:space="preserve"> (U2)</t>
    </r>
  </si>
  <si>
    <t>1.1.4</t>
  </si>
  <si>
    <r>
      <t>Lệ phí cấp CN đăng ký và biển số xe</t>
    </r>
    <r>
      <rPr>
        <b/>
        <sz val="9"/>
        <rFont val="Times New Roman"/>
        <family val="1"/>
        <charset val="163"/>
      </rPr>
      <t xml:space="preserve"> (U1)</t>
    </r>
  </si>
  <si>
    <t>1.1.5</t>
  </si>
  <si>
    <r>
      <t xml:space="preserve">Lệ phí cấp, đổi bằng thuyền, máy trưởng </t>
    </r>
    <r>
      <rPr>
        <b/>
        <sz val="9"/>
        <rFont val="Times New Roman"/>
        <family val="1"/>
        <charset val="163"/>
      </rPr>
      <t>(O)</t>
    </r>
  </si>
  <si>
    <t>1.1.6</t>
  </si>
  <si>
    <r>
      <t>Lệ phí cấp CN đặng ký PT TNĐ</t>
    </r>
    <r>
      <rPr>
        <b/>
        <sz val="9"/>
        <rFont val="Times New Roman"/>
        <family val="1"/>
        <charset val="163"/>
      </rPr>
      <t xml:space="preserve"> (V)</t>
    </r>
  </si>
  <si>
    <t>1.1.7</t>
  </si>
  <si>
    <r>
      <t xml:space="preserve">Thu lệ phí cấp GP sử dụng ôtô tập lái ( </t>
    </r>
    <r>
      <rPr>
        <b/>
        <sz val="9"/>
        <rFont val="Times New Roman"/>
        <family val="1"/>
        <charset val="163"/>
      </rPr>
      <t>S</t>
    </r>
    <r>
      <rPr>
        <sz val="9"/>
        <rFont val="Times New Roman"/>
        <family val="1"/>
        <charset val="163"/>
      </rPr>
      <t xml:space="preserve"> )</t>
    </r>
  </si>
  <si>
    <t>1.1.8</t>
  </si>
  <si>
    <r>
      <t>Thu lệ phí cấp CN BĐKTCLAT, TĐTK xe cơ giới (</t>
    </r>
    <r>
      <rPr>
        <b/>
        <sz val="9"/>
        <rFont val="Times New Roman"/>
        <family val="1"/>
        <charset val="163"/>
      </rPr>
      <t>Z2</t>
    </r>
    <r>
      <rPr>
        <sz val="9"/>
        <rFont val="Times New Roman"/>
        <family val="1"/>
        <charset val="163"/>
      </rPr>
      <t>)</t>
    </r>
  </si>
  <si>
    <t>1.1.9</t>
  </si>
  <si>
    <r>
      <t>Thu lệ phí cấp GP Bến thuỷ nội địa (</t>
    </r>
    <r>
      <rPr>
        <b/>
        <sz val="9"/>
        <rFont val="Times New Roman"/>
        <family val="1"/>
        <charset val="163"/>
      </rPr>
      <t>Q</t>
    </r>
    <r>
      <rPr>
        <sz val="9"/>
        <rFont val="Times New Roman"/>
        <family val="1"/>
        <charset val="163"/>
      </rPr>
      <t>)</t>
    </r>
  </si>
  <si>
    <t>1.1.10</t>
  </si>
  <si>
    <r>
      <t>Thu lệ phí cấp GP Vận tải liên vận (</t>
    </r>
    <r>
      <rPr>
        <b/>
        <sz val="9"/>
        <rFont val="Times New Roman"/>
        <family val="1"/>
        <charset val="163"/>
      </rPr>
      <t>N</t>
    </r>
    <r>
      <rPr>
        <sz val="9"/>
        <rFont val="Times New Roman"/>
        <family val="1"/>
        <charset val="163"/>
      </rPr>
      <t>)</t>
    </r>
  </si>
  <si>
    <t>1.1.11</t>
  </si>
  <si>
    <t>Lệ phí ra vào cảng, bến thủy nội địa</t>
  </si>
  <si>
    <t>1.2</t>
  </si>
  <si>
    <t>Phí</t>
  </si>
  <si>
    <t>1.2.1</t>
  </si>
  <si>
    <r>
      <t xml:space="preserve">Phí sát hạch lái xe cơ giới đường bộ Ôtô </t>
    </r>
    <r>
      <rPr>
        <b/>
        <sz val="9"/>
        <rFont val="Times New Roman"/>
        <family val="1"/>
        <charset val="163"/>
      </rPr>
      <t>(I)</t>
    </r>
  </si>
  <si>
    <t>1.2.2</t>
  </si>
  <si>
    <r>
      <t>Phí sát hạch lái xe cơ giới đường bộ Môtô</t>
    </r>
    <r>
      <rPr>
        <b/>
        <sz val="9"/>
        <rFont val="Times New Roman"/>
        <family val="1"/>
        <charset val="163"/>
      </rPr>
      <t xml:space="preserve"> (X)</t>
    </r>
  </si>
  <si>
    <t>1.2.3</t>
  </si>
  <si>
    <r>
      <t xml:space="preserve">Phí thåm tra thiết kế công trình </t>
    </r>
    <r>
      <rPr>
        <b/>
        <sz val="9"/>
        <rFont val="Times New Roman"/>
        <family val="1"/>
        <charset val="163"/>
      </rPr>
      <t>(W2)</t>
    </r>
  </si>
  <si>
    <t>1.2.4</t>
  </si>
  <si>
    <t>Phí thẩm tra, thẩm định cấp phép HĐ BTNĐ (Q2)</t>
  </si>
  <si>
    <t>1.2.5</t>
  </si>
  <si>
    <r>
      <t>Thu phí thẩm định thiết kế cải tạo xe (</t>
    </r>
    <r>
      <rPr>
        <b/>
        <sz val="9"/>
        <rFont val="Times New Roman"/>
        <family val="1"/>
        <charset val="163"/>
      </rPr>
      <t>K</t>
    </r>
    <r>
      <rPr>
        <sz val="9"/>
        <rFont val="Times New Roman"/>
        <family val="1"/>
        <charset val="163"/>
      </rPr>
      <t>)</t>
    </r>
  </si>
  <si>
    <t>1.2.6</t>
  </si>
  <si>
    <r>
      <t>Thu phí thẩm định kết quả đấu thầu (</t>
    </r>
    <r>
      <rPr>
        <b/>
        <sz val="9"/>
        <rFont val="Times New Roman"/>
        <family val="1"/>
        <charset val="163"/>
      </rPr>
      <t>W1</t>
    </r>
    <r>
      <rPr>
        <sz val="9"/>
        <rFont val="Times New Roman"/>
        <family val="1"/>
        <charset val="163"/>
      </rPr>
      <t>)</t>
    </r>
  </si>
  <si>
    <t>1.2.7</t>
  </si>
  <si>
    <t>Phí trọng tải</t>
  </si>
  <si>
    <t>Số PLP nộp NSNN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</si>
  <si>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</si>
  <si>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</si>
  <si>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</si>
  <si>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</si>
  <si>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</si>
  <si>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</si>
  <si>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</si>
  <si>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</si>
  <si>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</si>
  <si>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</si>
  <si>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</si>
  <si>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</si>
  <si>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</si>
  <si>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</si>
  <si>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</si>
  <si>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</si>
  <si>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</si>
  <si>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</si>
  <si>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</si>
  <si>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</si>
  <si>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Chi từ nguồn thu phí được để lại</t>
  </si>
  <si>
    <t>3.1</t>
  </si>
  <si>
    <t>Chi sự nghiệp</t>
  </si>
  <si>
    <t>3.1.1</t>
  </si>
  <si>
    <t>KP thực hiện chế độ tự chủ</t>
  </si>
  <si>
    <t>a</t>
  </si>
  <si>
    <t>Chi thanh toán cá nhân</t>
  </si>
  <si>
    <t>b</t>
  </si>
  <si>
    <t>Chi hàng hóa dịch vụ</t>
  </si>
  <si>
    <t>c</t>
  </si>
  <si>
    <t>Chi mua sắm, sữa chữa</t>
  </si>
  <si>
    <t>d</t>
  </si>
  <si>
    <t>Chi khác</t>
  </si>
  <si>
    <t>3.1.2</t>
  </si>
  <si>
    <t>KP không thực hiện chế độ tự chủ</t>
  </si>
  <si>
    <t>3.2</t>
  </si>
  <si>
    <t>Chi quản lý hành chính</t>
  </si>
  <si>
    <t>3.2.1</t>
  </si>
  <si>
    <t>3.2.2</t>
  </si>
  <si>
    <t>II</t>
  </si>
  <si>
    <t>Dự toán chi NSNN</t>
  </si>
  <si>
    <t>KP tiết kiệm 10% THCCTL- TC13.14</t>
  </si>
  <si>
    <t>KP chi cho CB làm đầu mối KSTTHC</t>
  </si>
  <si>
    <t>KP hoạt động của tổ chức cơ sở Đảng</t>
  </si>
  <si>
    <t>KP đối nội, đối ngoại</t>
  </si>
  <si>
    <t>KP thuê tư vấn lập chỉ số giá xây dựng</t>
  </si>
  <si>
    <t>KP chi cho bộ phận tiếp nhận và trả kết quả</t>
  </si>
  <si>
    <t>KP chi mua sắm, sửa chữa</t>
  </si>
  <si>
    <t>KP chi cho công tác thu lệ phí</t>
  </si>
  <si>
    <t>KP hoạt động của nhóm công tác thực hiện những giải pháp mang tính đột phá về phát triển KT-XH lĩnh vực hạ tầng giao thông</t>
  </si>
  <si>
    <t>KP tiết kiệm 10% THCCTL- TC12.14</t>
  </si>
  <si>
    <t>Chi sự nghiệp kinh tế</t>
  </si>
  <si>
    <t>KP hoạt động của Cảng vụ ĐTNĐ</t>
  </si>
  <si>
    <t>KP kiểm tra xử lý lục bình</t>
  </si>
  <si>
    <t>KP sửa đèn Led</t>
  </si>
  <si>
    <t>KP hoạt động của Trạm KTTT xe LĐ</t>
  </si>
  <si>
    <t>KP Đảm bảo TTATGT của Thanh tra Sở GTVT</t>
  </si>
  <si>
    <t xml:space="preserve">Chi Đảm bảo xã hội </t>
  </si>
  <si>
    <t>KP hỗ trợ Tết Nguyên Đán 2018</t>
  </si>
  <si>
    <t>Chi chương trình mục tiêu quốc gia</t>
  </si>
  <si>
    <t>4.1</t>
  </si>
  <si>
    <t>Chương trình mục tiêu quốc gia xây dựng nông thôn mới giai đoạn 2016-2020</t>
  </si>
  <si>
    <t>III</t>
  </si>
  <si>
    <t>Dự toán chi nguồn khác</t>
  </si>
  <si>
    <t>Nguồn trích 40% THCCTL (đảm bảo mức lương 1,3triệu)</t>
  </si>
  <si>
    <t>Thực hiện chế độ công khai tài chính theo Thông tư số 61/2017/TT-BTC ngaøy 15/6/2017 của Bộ Tài chính</t>
  </si>
  <si>
    <t>Ngày       tháng       năm 2018</t>
  </si>
  <si>
    <t>Thủ trưởng đơn vị</t>
  </si>
</sst>
</file>

<file path=xl/styles.xml><?xml version="1.0" encoding="utf-8"?>
<styleSheet xmlns="http://schemas.openxmlformats.org/spreadsheetml/2006/main">
  <numFmts count="8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.00_-;\-* #,##0.00_-;_-* &quot;-&quot;??_-;_-@_-"/>
    <numFmt numFmtId="167" formatCode="_-* #,##0.00\ _F_B_-;\-* #,##0.00\ _F_B_-;_-* &quot;-&quot;??\ _F_B_-;_-@_-"/>
    <numFmt numFmtId="168" formatCode="_-* #,##0\ &quot;€&quot;_-;\-* #,##0\ &quot;€&quot;_-;_-* &quot;-&quot;\ &quot;€&quot;_-;_-@_-"/>
    <numFmt numFmtId="169" formatCode="\$#,##0\ ;\(\$#,##0\)"/>
    <numFmt numFmtId="170" formatCode="&quot;\&quot;#,##0.00;[Red]&quot;\&quot;\-#,##0.00"/>
    <numFmt numFmtId="171" formatCode="&quot;\&quot;#,##0;[Red]&quot;\&quot;\-#,##0"/>
  </numFmts>
  <fonts count="35">
    <font>
      <sz val="10"/>
      <name val="VNI-Times"/>
    </font>
    <font>
      <sz val="10"/>
      <name val="VNI-Times"/>
    </font>
    <font>
      <b/>
      <sz val="12"/>
      <name val="Times New Roman"/>
      <family val="1"/>
      <charset val="163"/>
    </font>
    <font>
      <sz val="11"/>
      <name val="VNI-Times"/>
    </font>
    <font>
      <sz val="9"/>
      <name val="VNI-Times"/>
    </font>
    <font>
      <sz val="12"/>
      <name val="VNI-Times"/>
    </font>
    <font>
      <b/>
      <sz val="12"/>
      <name val="VNI-Times"/>
    </font>
    <font>
      <b/>
      <sz val="14"/>
      <name val="Times New Roman"/>
      <family val="1"/>
      <charset val="163"/>
    </font>
    <font>
      <b/>
      <sz val="9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u/>
      <sz val="9"/>
      <name val="Times New Roman"/>
      <family val="1"/>
      <charset val="163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Times New Roman"/>
      <family val="1"/>
      <charset val="163"/>
    </font>
    <font>
      <sz val="9"/>
      <name val="Times New Roman"/>
      <family val="1"/>
      <charset val="163"/>
    </font>
    <font>
      <b/>
      <i/>
      <sz val="9"/>
      <name val="Arial"/>
      <family val="2"/>
    </font>
    <font>
      <b/>
      <i/>
      <sz val="9"/>
      <name val="Times New Roman"/>
      <family val="1"/>
      <charset val="163"/>
    </font>
    <font>
      <b/>
      <i/>
      <sz val="12"/>
      <name val="VNI-Times"/>
    </font>
    <font>
      <b/>
      <i/>
      <sz val="9"/>
      <name val="Arial"/>
      <family val="2"/>
      <charset val="163"/>
    </font>
    <font>
      <sz val="9"/>
      <name val="Arial"/>
      <family val="2"/>
      <charset val="163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i/>
      <sz val="12"/>
      <name val="VNI-Times"/>
    </font>
    <font>
      <sz val="10"/>
      <name val="VNI-Aptima"/>
    </font>
    <font>
      <b/>
      <sz val="12"/>
      <name val="Arial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15" fillId="0" borderId="0"/>
    <xf numFmtId="164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26" fillId="0" borderId="0"/>
    <xf numFmtId="166" fontId="27" fillId="0" borderId="0"/>
    <xf numFmtId="167" fontId="27" fillId="0" borderId="0"/>
    <xf numFmtId="168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" fontId="28" fillId="0" borderId="4" applyBorder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9" fillId="0" borderId="9" applyNumberFormat="0" applyAlignment="0" applyProtection="0">
      <alignment horizontal="left" vertical="center"/>
    </xf>
    <xf numFmtId="0" fontId="29" fillId="0" borderId="3">
      <alignment horizontal="left" vertical="center"/>
    </xf>
    <xf numFmtId="0" fontId="30" fillId="0" borderId="10" applyNumberFormat="0" applyFont="0" applyFill="0" applyBorder="0" applyAlignment="0">
      <alignment horizont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2" fillId="0" borderId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4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right" vertical="center" wrapText="1"/>
    </xf>
    <xf numFmtId="9" fontId="12" fillId="2" borderId="5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/>
    <xf numFmtId="3" fontId="13" fillId="0" borderId="6" xfId="0" applyNumberFormat="1" applyFont="1" applyBorder="1"/>
    <xf numFmtId="9" fontId="13" fillId="0" borderId="6" xfId="1" applyFont="1" applyBorder="1"/>
    <xf numFmtId="0" fontId="6" fillId="0" borderId="0" xfId="0" applyFont="1"/>
    <xf numFmtId="0" fontId="14" fillId="0" borderId="6" xfId="0" applyFont="1" applyBorder="1" applyAlignment="1">
      <alignment horizontal="center"/>
    </xf>
    <xf numFmtId="3" fontId="16" fillId="0" borderId="6" xfId="2" applyNumberFormat="1" applyFont="1" applyFill="1" applyBorder="1"/>
    <xf numFmtId="3" fontId="14" fillId="0" borderId="6" xfId="0" applyNumberFormat="1" applyFont="1" applyBorder="1"/>
    <xf numFmtId="9" fontId="14" fillId="0" borderId="6" xfId="1" applyFont="1" applyBorder="1"/>
    <xf numFmtId="3" fontId="16" fillId="0" borderId="6" xfId="2" applyNumberFormat="1" applyFont="1" applyBorder="1"/>
    <xf numFmtId="3" fontId="16" fillId="0" borderId="6" xfId="0" applyNumberFormat="1" applyFont="1" applyFill="1" applyBorder="1"/>
    <xf numFmtId="3" fontId="16" fillId="0" borderId="6" xfId="0" applyNumberFormat="1" applyFont="1" applyBorder="1"/>
    <xf numFmtId="0" fontId="16" fillId="0" borderId="6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3" fontId="17" fillId="0" borderId="6" xfId="0" applyNumberFormat="1" applyFont="1" applyBorder="1"/>
    <xf numFmtId="9" fontId="17" fillId="0" borderId="6" xfId="1" applyFont="1" applyBorder="1"/>
    <xf numFmtId="0" fontId="19" fillId="0" borderId="0" xfId="0" applyFont="1"/>
    <xf numFmtId="0" fontId="20" fillId="0" borderId="6" xfId="0" applyFont="1" applyBorder="1" applyAlignment="1">
      <alignment horizontal="center"/>
    </xf>
    <xf numFmtId="3" fontId="20" fillId="0" borderId="6" xfId="0" applyNumberFormat="1" applyFont="1" applyBorder="1"/>
    <xf numFmtId="9" fontId="20" fillId="0" borderId="6" xfId="1" applyFont="1" applyBorder="1"/>
    <xf numFmtId="0" fontId="13" fillId="3" borderId="6" xfId="0" applyFont="1" applyFill="1" applyBorder="1" applyAlignment="1">
      <alignment horizontal="center"/>
    </xf>
    <xf numFmtId="0" fontId="8" fillId="3" borderId="6" xfId="0" applyFont="1" applyFill="1" applyBorder="1"/>
    <xf numFmtId="3" fontId="13" fillId="3" borderId="6" xfId="0" applyNumberFormat="1" applyFont="1" applyFill="1" applyBorder="1"/>
    <xf numFmtId="9" fontId="13" fillId="3" borderId="6" xfId="1" applyFont="1" applyFill="1" applyBorder="1"/>
    <xf numFmtId="0" fontId="21" fillId="0" borderId="6" xfId="0" applyFont="1" applyBorder="1" applyAlignment="1">
      <alignment horizontal="center"/>
    </xf>
    <xf numFmtId="0" fontId="16" fillId="0" borderId="6" xfId="0" applyFont="1" applyBorder="1" applyAlignment="1">
      <alignment wrapText="1"/>
    </xf>
    <xf numFmtId="3" fontId="14" fillId="0" borderId="7" xfId="0" applyNumberFormat="1" applyFont="1" applyBorder="1"/>
    <xf numFmtId="9" fontId="14" fillId="0" borderId="7" xfId="1" applyFont="1" applyBorder="1"/>
    <xf numFmtId="0" fontId="13" fillId="0" borderId="7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3" fontId="13" fillId="0" borderId="7" xfId="0" applyNumberFormat="1" applyFont="1" applyBorder="1"/>
    <xf numFmtId="9" fontId="13" fillId="0" borderId="7" xfId="1" applyFont="1" applyBorder="1"/>
    <xf numFmtId="0" fontId="14" fillId="0" borderId="7" xfId="0" applyFont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3" fontId="4" fillId="0" borderId="8" xfId="0" applyNumberFormat="1" applyFont="1" applyFill="1" applyBorder="1"/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3" fontId="3" fillId="0" borderId="0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3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_HOBONG" xfId="8"/>
    <cellStyle name="??_(????)??????" xfId="9"/>
    <cellStyle name="=" xfId="10"/>
    <cellStyle name="=_Book1" xfId="11"/>
    <cellStyle name="Comma 2" xfId="12"/>
    <cellStyle name="Comma 3" xfId="13"/>
    <cellStyle name="Comma0" xfId="14"/>
    <cellStyle name="Currency0" xfId="15"/>
    <cellStyle name="CHUONG" xfId="16"/>
    <cellStyle name="Date" xfId="17"/>
    <cellStyle name="Fixed" xfId="18"/>
    <cellStyle name="Header1" xfId="19"/>
    <cellStyle name="Header2" xfId="20"/>
    <cellStyle name="ÑONVÒ" xfId="21"/>
    <cellStyle name="Normal" xfId="0" builtinId="0"/>
    <cellStyle name="Normal_6.15.BAOCAOPLP" xfId="2"/>
    <cellStyle name="Percent" xfId="1" builtinId="5"/>
    <cellStyle name="똿뗦먛귟 [0.00]_PRODUCT DETAIL Q1" xfId="22"/>
    <cellStyle name="똿뗦먛귟_PRODUCT DETAIL Q1" xfId="23"/>
    <cellStyle name="믅됞 [0.00]_PRODUCT DETAIL Q1" xfId="24"/>
    <cellStyle name="믅됞_PRODUCT DETAIL Q1" xfId="25"/>
    <cellStyle name="백분율_HOBONG" xfId="26"/>
    <cellStyle name="뷭?_BOOKSHIP" xfId="27"/>
    <cellStyle name="콤마 [0]_1202" xfId="28"/>
    <cellStyle name="콤마_1202" xfId="29"/>
    <cellStyle name="통화 [0]_1202" xfId="30"/>
    <cellStyle name="통화_1202" xfId="31"/>
    <cellStyle name="표준_(정보부문)월별인원계획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Khue\2002\XN_KSTK\HO_SO\LINH\BEN-CAU\LP-NDIEN\BEN-CAU\MSOF43\EXCEL\TAI_VU\HDONG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Backup/NNT/NNT.2018/SGTVT/1.SGTVT.2018/BAOCAO.2018/HMKP/18.KHOANC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Khue\2002\HOSO\T-BANG\MSOF43\EXCEL\TAI_VU\HDONG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HUCHIENDT2017"/>
      <sheetName val="TH.PHI.18"/>
      <sheetName val="TH.LEPHI.18"/>
      <sheetName val="TH.NSNN40%.18"/>
      <sheetName val="TH.NSNN.18"/>
      <sheetName val="QI.18.BC"/>
      <sheetName val="QI.18.PHANBOQUY"/>
      <sheetName val="QI.18.chiTANGTN"/>
      <sheetName val="ATM.TTN QI.18"/>
      <sheetName val="XL4Poppy"/>
    </sheetNames>
    <sheetDataSet>
      <sheetData sheetId="0"/>
      <sheetData sheetId="1">
        <row r="8">
          <cell r="H8">
            <v>559770000</v>
          </cell>
        </row>
        <row r="9">
          <cell r="H9">
            <v>91350000</v>
          </cell>
        </row>
        <row r="10">
          <cell r="H10">
            <v>400755000</v>
          </cell>
        </row>
        <row r="11">
          <cell r="H11">
            <v>3100000</v>
          </cell>
        </row>
        <row r="13">
          <cell r="H13">
            <v>0</v>
          </cell>
        </row>
        <row r="14">
          <cell r="H14">
            <v>8854000</v>
          </cell>
        </row>
        <row r="15">
          <cell r="H15">
            <v>40075500</v>
          </cell>
        </row>
        <row r="16">
          <cell r="H16">
            <v>310000</v>
          </cell>
        </row>
        <row r="26">
          <cell r="H26">
            <v>7072000</v>
          </cell>
        </row>
        <row r="52">
          <cell r="H52">
            <v>4672424</v>
          </cell>
        </row>
        <row r="93">
          <cell r="H93">
            <v>0</v>
          </cell>
        </row>
        <row r="121">
          <cell r="H121">
            <v>0</v>
          </cell>
        </row>
      </sheetData>
      <sheetData sheetId="2">
        <row r="8">
          <cell r="H8">
            <v>721170000</v>
          </cell>
        </row>
        <row r="9">
          <cell r="H9">
            <v>3950000</v>
          </cell>
        </row>
        <row r="10">
          <cell r="H10">
            <v>50000</v>
          </cell>
        </row>
        <row r="11">
          <cell r="H11">
            <v>17550000</v>
          </cell>
        </row>
        <row r="12">
          <cell r="H12">
            <v>50000</v>
          </cell>
        </row>
        <row r="13">
          <cell r="H13">
            <v>280000</v>
          </cell>
        </row>
      </sheetData>
      <sheetData sheetId="3">
        <row r="8">
          <cell r="G8">
            <v>500000000</v>
          </cell>
        </row>
      </sheetData>
      <sheetData sheetId="4">
        <row r="119">
          <cell r="H119">
            <v>0</v>
          </cell>
        </row>
        <row r="123">
          <cell r="H123">
            <v>3942400</v>
          </cell>
        </row>
        <row r="133">
          <cell r="H133">
            <v>0</v>
          </cell>
        </row>
        <row r="140">
          <cell r="H140">
            <v>0</v>
          </cell>
        </row>
        <row r="148">
          <cell r="H148">
            <v>1200000</v>
          </cell>
        </row>
        <row r="151">
          <cell r="H151">
            <v>0</v>
          </cell>
        </row>
        <row r="154">
          <cell r="H154">
            <v>0</v>
          </cell>
        </row>
        <row r="156">
          <cell r="H156">
            <v>15343936</v>
          </cell>
        </row>
        <row r="161">
          <cell r="H161">
            <v>19800000</v>
          </cell>
        </row>
        <row r="163">
          <cell r="H16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workbookViewId="0">
      <pane ySplit="8" topLeftCell="A9" activePane="bottomLeft" state="frozen"/>
      <selection pane="bottomLeft" activeCell="G63" sqref="G63"/>
    </sheetView>
  </sheetViews>
  <sheetFormatPr defaultRowHeight="17.25"/>
  <cols>
    <col min="1" max="1" width="5.28515625" style="6" customWidth="1"/>
    <col min="2" max="2" width="37.140625" style="2" customWidth="1"/>
    <col min="3" max="7" width="14.42578125" style="2" customWidth="1"/>
    <col min="8" max="8" width="13.28515625" style="4" bestFit="1" customWidth="1"/>
    <col min="9" max="16384" width="9.140625" style="4"/>
  </cols>
  <sheetData>
    <row r="1" spans="1:7">
      <c r="A1" s="1" t="s">
        <v>0</v>
      </c>
      <c r="G1" s="3" t="s">
        <v>1</v>
      </c>
    </row>
    <row r="2" spans="1:7" ht="18">
      <c r="A2" s="5" t="s">
        <v>2</v>
      </c>
    </row>
    <row r="3" spans="1:7" ht="24" customHeight="1">
      <c r="A3" s="60" t="s">
        <v>3</v>
      </c>
      <c r="B3" s="61"/>
      <c r="C3" s="61"/>
      <c r="D3" s="61"/>
      <c r="E3" s="61"/>
      <c r="F3" s="61"/>
      <c r="G3" s="61"/>
    </row>
    <row r="4" spans="1:7" ht="23.25" customHeight="1">
      <c r="A4" s="60" t="s">
        <v>4</v>
      </c>
      <c r="B4" s="60"/>
      <c r="C4" s="60"/>
      <c r="D4" s="60"/>
      <c r="E4" s="60"/>
      <c r="F4" s="60"/>
      <c r="G4" s="60"/>
    </row>
    <row r="5" spans="1:7" ht="23.25" customHeight="1">
      <c r="A5" s="60" t="s">
        <v>5</v>
      </c>
      <c r="B5" s="61"/>
      <c r="C5" s="61"/>
      <c r="D5" s="61"/>
      <c r="E5" s="61"/>
      <c r="F5" s="61"/>
      <c r="G5" s="61"/>
    </row>
    <row r="6" spans="1:7" ht="13.5" customHeight="1"/>
    <row r="7" spans="1:7" s="7" customFormat="1" ht="15" customHeight="1">
      <c r="A7" s="62" t="s">
        <v>6</v>
      </c>
      <c r="B7" s="62" t="s">
        <v>7</v>
      </c>
      <c r="C7" s="62" t="s">
        <v>8</v>
      </c>
      <c r="D7" s="62" t="s">
        <v>9</v>
      </c>
      <c r="E7" s="64" t="s">
        <v>10</v>
      </c>
      <c r="F7" s="65"/>
      <c r="G7" s="65"/>
    </row>
    <row r="8" spans="1:7" s="7" customFormat="1" ht="39.75" customHeight="1">
      <c r="A8" s="63"/>
      <c r="B8" s="63"/>
      <c r="C8" s="63"/>
      <c r="D8" s="63"/>
      <c r="E8" s="8" t="s">
        <v>11</v>
      </c>
      <c r="F8" s="8" t="s">
        <v>12</v>
      </c>
      <c r="G8" s="8" t="s">
        <v>13</v>
      </c>
    </row>
    <row r="9" spans="1:7" s="13" customFormat="1" ht="15.75" customHeight="1">
      <c r="A9" s="9" t="s">
        <v>14</v>
      </c>
      <c r="B9" s="10" t="s">
        <v>15</v>
      </c>
      <c r="C9" s="11">
        <f>SUM(C10)</f>
        <v>7532030000</v>
      </c>
      <c r="D9" s="11">
        <f>SUM(D10)</f>
        <v>1798025000</v>
      </c>
      <c r="E9" s="12">
        <f>D9/C9</f>
        <v>0.23871718514132312</v>
      </c>
      <c r="F9" s="11">
        <f>SUM(F10)</f>
        <v>2193385909</v>
      </c>
      <c r="G9" s="12">
        <f>D9/F9</f>
        <v>0.81974858716027243</v>
      </c>
    </row>
    <row r="10" spans="1:7" s="18" customFormat="1" ht="15.75" customHeight="1">
      <c r="A10" s="14">
        <v>1</v>
      </c>
      <c r="B10" s="15" t="s">
        <v>16</v>
      </c>
      <c r="C10" s="16">
        <f>SUM(C11,C23)</f>
        <v>7532030000</v>
      </c>
      <c r="D10" s="16">
        <f>SUM(D11,D23)</f>
        <v>1798025000</v>
      </c>
      <c r="E10" s="17">
        <f t="shared" ref="E10:E89" si="0">D10/C10</f>
        <v>0.23871718514132312</v>
      </c>
      <c r="F10" s="16">
        <f>SUM(F11,F23)</f>
        <v>2193385909</v>
      </c>
      <c r="G10" s="17">
        <f t="shared" ref="G10:G88" si="1">D10/F10</f>
        <v>0.81974858716027243</v>
      </c>
    </row>
    <row r="11" spans="1:7" s="18" customFormat="1" ht="15.75" customHeight="1">
      <c r="A11" s="14" t="s">
        <v>17</v>
      </c>
      <c r="B11" s="15" t="s">
        <v>18</v>
      </c>
      <c r="C11" s="16">
        <f>SUM(C12:C22)</f>
        <v>4508070000</v>
      </c>
      <c r="D11" s="16">
        <f>SUM(D12:D22)</f>
        <v>743050000</v>
      </c>
      <c r="E11" s="17">
        <f t="shared" si="0"/>
        <v>0.16482663312681481</v>
      </c>
      <c r="F11" s="16">
        <f>SUM(F12:F22)</f>
        <v>1487170000</v>
      </c>
      <c r="G11" s="17">
        <f t="shared" si="1"/>
        <v>0.49964025632577314</v>
      </c>
    </row>
    <row r="12" spans="1:7" ht="15.75" customHeight="1">
      <c r="A12" s="19" t="s">
        <v>19</v>
      </c>
      <c r="B12" s="20" t="s">
        <v>20</v>
      </c>
      <c r="C12" s="21">
        <v>4413020000</v>
      </c>
      <c r="D12" s="21">
        <f>[11]TH.LEPHI.18!H8</f>
        <v>721170000</v>
      </c>
      <c r="E12" s="22">
        <f t="shared" si="0"/>
        <v>0.16341870193201027</v>
      </c>
      <c r="F12" s="21">
        <v>1418040000</v>
      </c>
      <c r="G12" s="22">
        <f t="shared" si="1"/>
        <v>0.50856816450875852</v>
      </c>
    </row>
    <row r="13" spans="1:7" ht="15.75" customHeight="1">
      <c r="A13" s="19" t="s">
        <v>21</v>
      </c>
      <c r="B13" s="20" t="s">
        <v>22</v>
      </c>
      <c r="C13" s="21"/>
      <c r="D13" s="21">
        <f>[11]TH.LEPHI.18!H9</f>
        <v>3950000</v>
      </c>
      <c r="E13" s="22"/>
      <c r="F13" s="21">
        <v>48350000</v>
      </c>
      <c r="G13" s="22">
        <f t="shared" si="1"/>
        <v>8.1695966907962769E-2</v>
      </c>
    </row>
    <row r="14" spans="1:7" ht="15.75" customHeight="1">
      <c r="A14" s="19" t="s">
        <v>23</v>
      </c>
      <c r="B14" s="23" t="s">
        <v>24</v>
      </c>
      <c r="C14" s="21">
        <v>250000</v>
      </c>
      <c r="D14" s="21">
        <f>[11]TH.LEPHI.18!H10</f>
        <v>50000</v>
      </c>
      <c r="E14" s="22">
        <f t="shared" si="0"/>
        <v>0.2</v>
      </c>
      <c r="F14" s="21"/>
      <c r="G14" s="22"/>
    </row>
    <row r="15" spans="1:7" ht="15.75" customHeight="1">
      <c r="A15" s="19" t="s">
        <v>25</v>
      </c>
      <c r="B15" s="20" t="s">
        <v>26</v>
      </c>
      <c r="C15" s="21">
        <v>90000000</v>
      </c>
      <c r="D15" s="21">
        <f>[11]TH.LEPHI.18!H11</f>
        <v>17550000</v>
      </c>
      <c r="E15" s="22">
        <f t="shared" si="0"/>
        <v>0.19500000000000001</v>
      </c>
      <c r="F15" s="21">
        <v>15200000</v>
      </c>
      <c r="G15" s="22">
        <f t="shared" si="1"/>
        <v>1.1546052631578947</v>
      </c>
    </row>
    <row r="16" spans="1:7" ht="15.75" customHeight="1">
      <c r="A16" s="19" t="s">
        <v>27</v>
      </c>
      <c r="B16" s="23" t="s">
        <v>28</v>
      </c>
      <c r="C16" s="21">
        <v>2000000</v>
      </c>
      <c r="D16" s="21">
        <f>[11]TH.LEPHI.18!H12</f>
        <v>50000</v>
      </c>
      <c r="E16" s="22">
        <f t="shared" si="0"/>
        <v>2.5000000000000001E-2</v>
      </c>
      <c r="F16" s="21">
        <v>300000</v>
      </c>
      <c r="G16" s="22">
        <f t="shared" si="1"/>
        <v>0.16666666666666666</v>
      </c>
    </row>
    <row r="17" spans="1:7" ht="15.75" customHeight="1">
      <c r="A17" s="19" t="s">
        <v>29</v>
      </c>
      <c r="B17" s="23" t="s">
        <v>30</v>
      </c>
      <c r="C17" s="21">
        <v>2800000</v>
      </c>
      <c r="D17" s="21">
        <f>[11]TH.LEPHI.18!H13</f>
        <v>280000</v>
      </c>
      <c r="E17" s="22">
        <f t="shared" si="0"/>
        <v>0.1</v>
      </c>
      <c r="F17" s="21">
        <v>700000</v>
      </c>
      <c r="G17" s="22">
        <f t="shared" si="1"/>
        <v>0.4</v>
      </c>
    </row>
    <row r="18" spans="1:7" ht="15.75" customHeight="1">
      <c r="A18" s="19" t="s">
        <v>31</v>
      </c>
      <c r="B18" s="24" t="s">
        <v>32</v>
      </c>
      <c r="C18" s="21"/>
      <c r="D18" s="21"/>
      <c r="E18" s="22"/>
      <c r="F18" s="21">
        <v>1260000</v>
      </c>
      <c r="G18" s="22">
        <f t="shared" si="1"/>
        <v>0</v>
      </c>
    </row>
    <row r="19" spans="1:7" ht="15.75" customHeight="1">
      <c r="A19" s="19" t="s">
        <v>33</v>
      </c>
      <c r="B19" s="25" t="s">
        <v>34</v>
      </c>
      <c r="C19" s="21"/>
      <c r="D19" s="21"/>
      <c r="E19" s="22"/>
      <c r="F19" s="21">
        <v>1700000</v>
      </c>
      <c r="G19" s="22">
        <f t="shared" si="1"/>
        <v>0</v>
      </c>
    </row>
    <row r="20" spans="1:7" ht="15.75" customHeight="1">
      <c r="A20" s="19" t="s">
        <v>35</v>
      </c>
      <c r="B20" s="25" t="s">
        <v>36</v>
      </c>
      <c r="C20" s="21"/>
      <c r="D20" s="21"/>
      <c r="E20" s="22"/>
      <c r="F20" s="21">
        <v>1120000</v>
      </c>
      <c r="G20" s="22">
        <f t="shared" si="1"/>
        <v>0</v>
      </c>
    </row>
    <row r="21" spans="1:7" ht="15.75" customHeight="1">
      <c r="A21" s="19" t="s">
        <v>37</v>
      </c>
      <c r="B21" s="25" t="s">
        <v>38</v>
      </c>
      <c r="C21" s="21"/>
      <c r="D21" s="21"/>
      <c r="E21" s="22"/>
      <c r="F21" s="21">
        <v>500000</v>
      </c>
      <c r="G21" s="22">
        <f t="shared" si="1"/>
        <v>0</v>
      </c>
    </row>
    <row r="22" spans="1:7" ht="15.75" customHeight="1">
      <c r="A22" s="19" t="s">
        <v>39</v>
      </c>
      <c r="B22" s="23" t="s">
        <v>40</v>
      </c>
      <c r="C22" s="21"/>
      <c r="D22" s="21"/>
      <c r="E22" s="22"/>
      <c r="F22" s="21"/>
      <c r="G22" s="22"/>
    </row>
    <row r="23" spans="1:7" s="18" customFormat="1" ht="15.75" customHeight="1">
      <c r="A23" s="14" t="s">
        <v>41</v>
      </c>
      <c r="B23" s="15" t="s">
        <v>42</v>
      </c>
      <c r="C23" s="16">
        <f>SUM(C24:C30)</f>
        <v>3023960000</v>
      </c>
      <c r="D23" s="16">
        <f>SUM(D24:D30)</f>
        <v>1054975000</v>
      </c>
      <c r="E23" s="17">
        <f t="shared" si="0"/>
        <v>0.34887200888900649</v>
      </c>
      <c r="F23" s="16">
        <f>SUM(F24:F30)</f>
        <v>706215909</v>
      </c>
      <c r="G23" s="17">
        <f t="shared" si="1"/>
        <v>1.4938420199197184</v>
      </c>
    </row>
    <row r="24" spans="1:7" ht="15.75" customHeight="1">
      <c r="A24" s="19" t="s">
        <v>43</v>
      </c>
      <c r="B24" s="23" t="s">
        <v>44</v>
      </c>
      <c r="C24" s="21">
        <v>2334600000</v>
      </c>
      <c r="D24" s="21">
        <f>[11]TH.PHI.18!H8</f>
        <v>559770000</v>
      </c>
      <c r="E24" s="22">
        <f t="shared" si="0"/>
        <v>0.23977126702647134</v>
      </c>
      <c r="F24" s="21">
        <v>492840000</v>
      </c>
      <c r="G24" s="22">
        <f t="shared" si="1"/>
        <v>1.1358047236425615</v>
      </c>
    </row>
    <row r="25" spans="1:7" ht="15.75" customHeight="1">
      <c r="A25" s="19" t="s">
        <v>45</v>
      </c>
      <c r="B25" s="23" t="s">
        <v>46</v>
      </c>
      <c r="C25" s="21">
        <v>468360000</v>
      </c>
      <c r="D25" s="21">
        <f>[11]TH.PHI.18!H9</f>
        <v>91350000</v>
      </c>
      <c r="E25" s="22">
        <f t="shared" si="0"/>
        <v>0.1950422751729439</v>
      </c>
      <c r="F25" s="21">
        <v>161810000</v>
      </c>
      <c r="G25" s="22">
        <f t="shared" si="1"/>
        <v>0.56455101662443608</v>
      </c>
    </row>
    <row r="26" spans="1:7" ht="15.75" customHeight="1">
      <c r="A26" s="19" t="s">
        <v>47</v>
      </c>
      <c r="B26" s="23" t="s">
        <v>48</v>
      </c>
      <c r="C26" s="21">
        <v>221000000</v>
      </c>
      <c r="D26" s="21">
        <f>[11]TH.PHI.18!H10</f>
        <v>400755000</v>
      </c>
      <c r="E26" s="22">
        <f t="shared" si="0"/>
        <v>1.8133710407239818</v>
      </c>
      <c r="F26" s="21">
        <v>48378909</v>
      </c>
      <c r="G26" s="22">
        <f t="shared" si="1"/>
        <v>8.2836717132252815</v>
      </c>
    </row>
    <row r="27" spans="1:7" ht="15.75" customHeight="1">
      <c r="A27" s="19" t="s">
        <v>49</v>
      </c>
      <c r="B27" s="23" t="s">
        <v>50</v>
      </c>
      <c r="C27" s="21"/>
      <c r="D27" s="21">
        <f>[11]TH.PHI.18!H11</f>
        <v>3100000</v>
      </c>
      <c r="E27" s="22"/>
      <c r="F27" s="21"/>
      <c r="G27" s="22"/>
    </row>
    <row r="28" spans="1:7" ht="15.75" customHeight="1">
      <c r="A28" s="19" t="s">
        <v>51</v>
      </c>
      <c r="B28" s="25" t="s">
        <v>52</v>
      </c>
      <c r="C28" s="21"/>
      <c r="D28" s="21"/>
      <c r="E28" s="22"/>
      <c r="F28" s="21">
        <v>1000000</v>
      </c>
      <c r="G28" s="22">
        <f t="shared" si="1"/>
        <v>0</v>
      </c>
    </row>
    <row r="29" spans="1:7" ht="15.75" customHeight="1">
      <c r="A29" s="19" t="s">
        <v>53</v>
      </c>
      <c r="B29" s="26" t="s">
        <v>54</v>
      </c>
      <c r="C29" s="21"/>
      <c r="D29" s="21"/>
      <c r="E29" s="22"/>
      <c r="F29" s="21">
        <v>2187000</v>
      </c>
      <c r="G29" s="22">
        <f t="shared" si="1"/>
        <v>0</v>
      </c>
    </row>
    <row r="30" spans="1:7" ht="15.75" customHeight="1">
      <c r="A30" s="19" t="s">
        <v>55</v>
      </c>
      <c r="B30" s="23" t="s">
        <v>56</v>
      </c>
      <c r="C30" s="21"/>
      <c r="D30" s="21"/>
      <c r="E30" s="22"/>
      <c r="F30" s="21"/>
      <c r="G30" s="22"/>
    </row>
    <row r="31" spans="1:7" s="18" customFormat="1" ht="15.75" customHeight="1">
      <c r="A31" s="14">
        <v>2</v>
      </c>
      <c r="B31" s="15" t="s">
        <v>57</v>
      </c>
      <c r="C31" s="16">
        <f>SUM(C32,C44)</f>
        <v>4530170000</v>
      </c>
      <c r="D31" s="16">
        <f>SUM(D32,D44)</f>
        <v>792289500</v>
      </c>
      <c r="E31" s="17">
        <f t="shared" si="0"/>
        <v>0.17489178110313741</v>
      </c>
      <c r="F31" s="16">
        <f>SUM(F32,F44)</f>
        <v>1504334091</v>
      </c>
      <c r="G31" s="17">
        <f t="shared" si="1"/>
        <v>0.52667123928124815</v>
      </c>
    </row>
    <row r="32" spans="1:7" ht="15.75" customHeight="1">
      <c r="A32" s="14" t="s">
        <v>58</v>
      </c>
      <c r="B32" s="15" t="s">
        <v>18</v>
      </c>
      <c r="C32" s="16">
        <f>SUM(C33:C43)</f>
        <v>4508070000</v>
      </c>
      <c r="D32" s="16">
        <f>SUM(D33:D43)</f>
        <v>743050000</v>
      </c>
      <c r="E32" s="17">
        <f t="shared" si="0"/>
        <v>0.16482663312681481</v>
      </c>
      <c r="F32" s="16">
        <f>SUM(F33:F43)</f>
        <v>1487170000</v>
      </c>
      <c r="G32" s="17">
        <f t="shared" si="1"/>
        <v>0.49964025632577314</v>
      </c>
    </row>
    <row r="33" spans="1:7" ht="15.75" customHeight="1">
      <c r="A33" s="19" t="s">
        <v>59</v>
      </c>
      <c r="B33" s="20" t="s">
        <v>20</v>
      </c>
      <c r="C33" s="21">
        <v>4413020000</v>
      </c>
      <c r="D33" s="21">
        <f t="shared" ref="D33:D38" si="2">D12</f>
        <v>721170000</v>
      </c>
      <c r="E33" s="22">
        <f t="shared" si="0"/>
        <v>0.16341870193201027</v>
      </c>
      <c r="F33" s="21">
        <f>F12</f>
        <v>1418040000</v>
      </c>
      <c r="G33" s="22">
        <f t="shared" si="1"/>
        <v>0.50856816450875852</v>
      </c>
    </row>
    <row r="34" spans="1:7" ht="15.75" customHeight="1">
      <c r="A34" s="19" t="s">
        <v>60</v>
      </c>
      <c r="B34" s="20" t="s">
        <v>22</v>
      </c>
      <c r="C34" s="21"/>
      <c r="D34" s="21">
        <f t="shared" si="2"/>
        <v>3950000</v>
      </c>
      <c r="E34" s="22"/>
      <c r="F34" s="21">
        <f t="shared" ref="F34:F43" si="3">F13</f>
        <v>48350000</v>
      </c>
      <c r="G34" s="22">
        <f t="shared" si="1"/>
        <v>8.1695966907962769E-2</v>
      </c>
    </row>
    <row r="35" spans="1:7" ht="15.75" customHeight="1">
      <c r="A35" s="19" t="s">
        <v>61</v>
      </c>
      <c r="B35" s="23" t="s">
        <v>24</v>
      </c>
      <c r="C35" s="21">
        <v>250000</v>
      </c>
      <c r="D35" s="21">
        <f t="shared" si="2"/>
        <v>50000</v>
      </c>
      <c r="E35" s="22">
        <f t="shared" si="0"/>
        <v>0.2</v>
      </c>
      <c r="F35" s="21">
        <f t="shared" si="3"/>
        <v>0</v>
      </c>
      <c r="G35" s="22"/>
    </row>
    <row r="36" spans="1:7" ht="15.75" customHeight="1">
      <c r="A36" s="19" t="s">
        <v>62</v>
      </c>
      <c r="B36" s="20" t="s">
        <v>26</v>
      </c>
      <c r="C36" s="21">
        <v>90000000</v>
      </c>
      <c r="D36" s="21">
        <f t="shared" si="2"/>
        <v>17550000</v>
      </c>
      <c r="E36" s="22">
        <f t="shared" si="0"/>
        <v>0.19500000000000001</v>
      </c>
      <c r="F36" s="21">
        <f t="shared" si="3"/>
        <v>15200000</v>
      </c>
      <c r="G36" s="22">
        <f t="shared" si="1"/>
        <v>1.1546052631578947</v>
      </c>
    </row>
    <row r="37" spans="1:7" ht="15.75" customHeight="1">
      <c r="A37" s="19" t="s">
        <v>63</v>
      </c>
      <c r="B37" s="23" t="s">
        <v>28</v>
      </c>
      <c r="C37" s="21">
        <v>2000000</v>
      </c>
      <c r="D37" s="21">
        <f t="shared" si="2"/>
        <v>50000</v>
      </c>
      <c r="E37" s="22">
        <f t="shared" si="0"/>
        <v>2.5000000000000001E-2</v>
      </c>
      <c r="F37" s="21">
        <f t="shared" si="3"/>
        <v>300000</v>
      </c>
      <c r="G37" s="22">
        <f t="shared" si="1"/>
        <v>0.16666666666666666</v>
      </c>
    </row>
    <row r="38" spans="1:7" ht="15.75" customHeight="1">
      <c r="A38" s="19" t="s">
        <v>64</v>
      </c>
      <c r="B38" s="23" t="s">
        <v>30</v>
      </c>
      <c r="C38" s="21">
        <v>2800000</v>
      </c>
      <c r="D38" s="21">
        <f t="shared" si="2"/>
        <v>280000</v>
      </c>
      <c r="E38" s="22">
        <f t="shared" si="0"/>
        <v>0.1</v>
      </c>
      <c r="F38" s="21">
        <f t="shared" si="3"/>
        <v>700000</v>
      </c>
      <c r="G38" s="22">
        <f t="shared" si="1"/>
        <v>0.4</v>
      </c>
    </row>
    <row r="39" spans="1:7" ht="15.75" customHeight="1">
      <c r="A39" s="19" t="s">
        <v>65</v>
      </c>
      <c r="B39" s="24" t="s">
        <v>32</v>
      </c>
      <c r="C39" s="21"/>
      <c r="D39" s="21"/>
      <c r="E39" s="22"/>
      <c r="F39" s="21">
        <f t="shared" si="3"/>
        <v>1260000</v>
      </c>
      <c r="G39" s="22">
        <f t="shared" si="1"/>
        <v>0</v>
      </c>
    </row>
    <row r="40" spans="1:7" ht="15.75" customHeight="1">
      <c r="A40" s="19" t="s">
        <v>66</v>
      </c>
      <c r="B40" s="25" t="s">
        <v>34</v>
      </c>
      <c r="C40" s="21"/>
      <c r="D40" s="21"/>
      <c r="E40" s="22"/>
      <c r="F40" s="21">
        <f t="shared" si="3"/>
        <v>1700000</v>
      </c>
      <c r="G40" s="22">
        <f t="shared" si="1"/>
        <v>0</v>
      </c>
    </row>
    <row r="41" spans="1:7" ht="15.75" customHeight="1">
      <c r="A41" s="19" t="s">
        <v>67</v>
      </c>
      <c r="B41" s="25" t="s">
        <v>36</v>
      </c>
      <c r="C41" s="21"/>
      <c r="D41" s="21"/>
      <c r="E41" s="22"/>
      <c r="F41" s="21">
        <f t="shared" si="3"/>
        <v>1120000</v>
      </c>
      <c r="G41" s="22">
        <f t="shared" si="1"/>
        <v>0</v>
      </c>
    </row>
    <row r="42" spans="1:7" ht="15.75" customHeight="1">
      <c r="A42" s="19" t="s">
        <v>68</v>
      </c>
      <c r="B42" s="25" t="s">
        <v>38</v>
      </c>
      <c r="C42" s="21"/>
      <c r="D42" s="21"/>
      <c r="E42" s="22"/>
      <c r="F42" s="21">
        <f t="shared" si="3"/>
        <v>500000</v>
      </c>
      <c r="G42" s="22">
        <f t="shared" si="1"/>
        <v>0</v>
      </c>
    </row>
    <row r="43" spans="1:7" ht="15.75" customHeight="1">
      <c r="A43" s="19" t="s">
        <v>69</v>
      </c>
      <c r="B43" s="23" t="s">
        <v>40</v>
      </c>
      <c r="C43" s="21"/>
      <c r="D43" s="21"/>
      <c r="E43" s="22"/>
      <c r="F43" s="21">
        <f t="shared" si="3"/>
        <v>0</v>
      </c>
      <c r="G43" s="22"/>
    </row>
    <row r="44" spans="1:7" ht="15.75" customHeight="1">
      <c r="A44" s="14" t="s">
        <v>70</v>
      </c>
      <c r="B44" s="15" t="s">
        <v>42</v>
      </c>
      <c r="C44" s="16">
        <f>SUM(C45:C51)</f>
        <v>22100000</v>
      </c>
      <c r="D44" s="16">
        <f>SUM(D45:D51)</f>
        <v>49239500</v>
      </c>
      <c r="E44" s="17">
        <f t="shared" si="0"/>
        <v>2.228031674208145</v>
      </c>
      <c r="F44" s="16">
        <f>SUM(F45:F51)</f>
        <v>17164091</v>
      </c>
      <c r="G44" s="17">
        <f t="shared" si="1"/>
        <v>2.8687508123791701</v>
      </c>
    </row>
    <row r="45" spans="1:7" ht="15.75" customHeight="1">
      <c r="A45" s="19" t="s">
        <v>71</v>
      </c>
      <c r="B45" s="23" t="s">
        <v>44</v>
      </c>
      <c r="C45" s="21">
        <v>0</v>
      </c>
      <c r="D45" s="21">
        <f>[11]TH.PHI.18!H13</f>
        <v>0</v>
      </c>
      <c r="E45" s="22"/>
      <c r="F45" s="21">
        <v>0</v>
      </c>
      <c r="G45" s="22"/>
    </row>
    <row r="46" spans="1:7" ht="15.75" customHeight="1">
      <c r="A46" s="19" t="s">
        <v>72</v>
      </c>
      <c r="B46" s="23" t="s">
        <v>46</v>
      </c>
      <c r="C46" s="21">
        <v>0</v>
      </c>
      <c r="D46" s="21">
        <f>[11]TH.PHI.18!H14</f>
        <v>8854000</v>
      </c>
      <c r="E46" s="22"/>
      <c r="F46" s="21">
        <v>10664000</v>
      </c>
      <c r="G46" s="22">
        <f t="shared" si="1"/>
        <v>0.83027006751687926</v>
      </c>
    </row>
    <row r="47" spans="1:7" ht="15.75" customHeight="1">
      <c r="A47" s="19" t="s">
        <v>73</v>
      </c>
      <c r="B47" s="23" t="s">
        <v>48</v>
      </c>
      <c r="C47" s="21">
        <v>22100000</v>
      </c>
      <c r="D47" s="21">
        <f>[11]TH.PHI.18!H15</f>
        <v>40075500</v>
      </c>
      <c r="E47" s="22">
        <f t="shared" si="0"/>
        <v>1.8133710407239818</v>
      </c>
      <c r="F47" s="21">
        <v>4837891</v>
      </c>
      <c r="G47" s="22">
        <f t="shared" si="1"/>
        <v>8.2836715420004303</v>
      </c>
    </row>
    <row r="48" spans="1:7" ht="15.75" customHeight="1">
      <c r="A48" s="19" t="s">
        <v>74</v>
      </c>
      <c r="B48" s="23" t="s">
        <v>50</v>
      </c>
      <c r="C48" s="21"/>
      <c r="D48" s="21">
        <f>[11]TH.PHI.18!H16</f>
        <v>310000</v>
      </c>
      <c r="E48" s="22"/>
      <c r="F48" s="21"/>
      <c r="G48" s="22"/>
    </row>
    <row r="49" spans="1:7" ht="15.75" customHeight="1">
      <c r="A49" s="19" t="s">
        <v>75</v>
      </c>
      <c r="B49" s="25" t="s">
        <v>52</v>
      </c>
      <c r="C49" s="21"/>
      <c r="D49" s="21"/>
      <c r="E49" s="22"/>
      <c r="F49" s="21">
        <v>350000</v>
      </c>
      <c r="G49" s="22">
        <f t="shared" si="1"/>
        <v>0</v>
      </c>
    </row>
    <row r="50" spans="1:7" ht="15.75" customHeight="1">
      <c r="A50" s="19" t="s">
        <v>76</v>
      </c>
      <c r="B50" s="26" t="s">
        <v>54</v>
      </c>
      <c r="C50" s="21"/>
      <c r="D50" s="21"/>
      <c r="E50" s="22"/>
      <c r="F50" s="21">
        <v>1312200</v>
      </c>
      <c r="G50" s="22">
        <f t="shared" si="1"/>
        <v>0</v>
      </c>
    </row>
    <row r="51" spans="1:7" ht="15.75" customHeight="1">
      <c r="A51" s="19" t="s">
        <v>77</v>
      </c>
      <c r="B51" s="23" t="s">
        <v>56</v>
      </c>
      <c r="C51" s="21"/>
      <c r="D51" s="21"/>
      <c r="E51" s="22"/>
      <c r="F51" s="21"/>
      <c r="G51" s="22"/>
    </row>
    <row r="52" spans="1:7" s="18" customFormat="1" ht="15.75" customHeight="1">
      <c r="A52" s="14">
        <v>3</v>
      </c>
      <c r="B52" s="15" t="s">
        <v>78</v>
      </c>
      <c r="C52" s="16">
        <f>SUM(C53,C64)</f>
        <v>3001860000</v>
      </c>
      <c r="D52" s="16">
        <f>SUM(D53,D64)</f>
        <v>11744424</v>
      </c>
      <c r="E52" s="17">
        <f t="shared" si="0"/>
        <v>3.9123823229597647E-3</v>
      </c>
      <c r="F52" s="16">
        <f>SUM(F53,F64)</f>
        <v>551120932</v>
      </c>
      <c r="G52" s="17">
        <f t="shared" si="1"/>
        <v>2.1310067025362048E-2</v>
      </c>
    </row>
    <row r="53" spans="1:7" s="18" customFormat="1" ht="15.75" customHeight="1">
      <c r="A53" s="14" t="s">
        <v>79</v>
      </c>
      <c r="B53" s="15" t="s">
        <v>80</v>
      </c>
      <c r="C53" s="16">
        <f>SUM(C54,C59)</f>
        <v>3001860000</v>
      </c>
      <c r="D53" s="16">
        <f>SUM(D54,D59)</f>
        <v>11744424</v>
      </c>
      <c r="E53" s="17">
        <f t="shared" si="0"/>
        <v>3.9123823229597647E-3</v>
      </c>
      <c r="F53" s="16">
        <f>SUM(F54,F59)</f>
        <v>551120932</v>
      </c>
      <c r="G53" s="17">
        <f t="shared" si="1"/>
        <v>2.1310067025362048E-2</v>
      </c>
    </row>
    <row r="54" spans="1:7" s="31" customFormat="1" ht="15.75" customHeight="1">
      <c r="A54" s="27" t="s">
        <v>81</v>
      </c>
      <c r="B54" s="28" t="s">
        <v>82</v>
      </c>
      <c r="C54" s="29">
        <f>SUM(C55:C58)</f>
        <v>0</v>
      </c>
      <c r="D54" s="29">
        <f>SUM(D55:D58)</f>
        <v>0</v>
      </c>
      <c r="E54" s="30"/>
      <c r="F54" s="29">
        <f>SUM(F55:F58)</f>
        <v>2400000</v>
      </c>
      <c r="G54" s="30">
        <f t="shared" si="1"/>
        <v>0</v>
      </c>
    </row>
    <row r="55" spans="1:7" ht="15.75" customHeight="1">
      <c r="A55" s="19" t="s">
        <v>83</v>
      </c>
      <c r="B55" s="26" t="s">
        <v>84</v>
      </c>
      <c r="C55" s="21"/>
      <c r="D55" s="21"/>
      <c r="E55" s="22"/>
      <c r="F55" s="21">
        <v>2400000</v>
      </c>
      <c r="G55" s="22">
        <f t="shared" si="1"/>
        <v>0</v>
      </c>
    </row>
    <row r="56" spans="1:7" ht="15.75" customHeight="1">
      <c r="A56" s="19" t="s">
        <v>85</v>
      </c>
      <c r="B56" s="26" t="s">
        <v>86</v>
      </c>
      <c r="C56" s="21"/>
      <c r="D56" s="21"/>
      <c r="E56" s="22"/>
      <c r="F56" s="21"/>
      <c r="G56" s="22"/>
    </row>
    <row r="57" spans="1:7" ht="15.75" customHeight="1">
      <c r="A57" s="19" t="s">
        <v>87</v>
      </c>
      <c r="B57" s="26" t="s">
        <v>88</v>
      </c>
      <c r="C57" s="21"/>
      <c r="D57" s="21"/>
      <c r="E57" s="22"/>
      <c r="F57" s="21"/>
      <c r="G57" s="22"/>
    </row>
    <row r="58" spans="1:7" ht="15.75" customHeight="1">
      <c r="A58" s="19" t="s">
        <v>89</v>
      </c>
      <c r="B58" s="26" t="s">
        <v>90</v>
      </c>
      <c r="C58" s="21"/>
      <c r="D58" s="21"/>
      <c r="E58" s="22"/>
      <c r="F58" s="21"/>
      <c r="G58" s="22"/>
    </row>
    <row r="59" spans="1:7" ht="15.75" customHeight="1">
      <c r="A59" s="32" t="s">
        <v>91</v>
      </c>
      <c r="B59" s="28" t="s">
        <v>92</v>
      </c>
      <c r="C59" s="33">
        <f>SUM(C60:C63)</f>
        <v>3001860000</v>
      </c>
      <c r="D59" s="33">
        <f>SUM(D60:D63)</f>
        <v>11744424</v>
      </c>
      <c r="E59" s="34">
        <f t="shared" si="0"/>
        <v>3.9123823229597647E-3</v>
      </c>
      <c r="F59" s="33">
        <f>SUM(F60:F63)</f>
        <v>548720932</v>
      </c>
      <c r="G59" s="34">
        <f t="shared" si="1"/>
        <v>2.1403273166914653E-2</v>
      </c>
    </row>
    <row r="60" spans="1:7" ht="15.75" customHeight="1">
      <c r="A60" s="19" t="s">
        <v>83</v>
      </c>
      <c r="B60" s="26" t="s">
        <v>84</v>
      </c>
      <c r="C60" s="21">
        <v>195563727</v>
      </c>
      <c r="D60" s="21">
        <f>[11]TH.PHI.18!$H$26</f>
        <v>7072000</v>
      </c>
      <c r="E60" s="22">
        <f t="shared" si="0"/>
        <v>3.6162125300465357E-2</v>
      </c>
      <c r="F60" s="21">
        <v>16323972</v>
      </c>
      <c r="G60" s="22">
        <f t="shared" si="1"/>
        <v>0.43322789330929995</v>
      </c>
    </row>
    <row r="61" spans="1:7" ht="15.75" customHeight="1">
      <c r="A61" s="19" t="s">
        <v>85</v>
      </c>
      <c r="B61" s="26" t="s">
        <v>86</v>
      </c>
      <c r="C61" s="21">
        <f>2786296273-97000000</f>
        <v>2689296273</v>
      </c>
      <c r="D61" s="21">
        <f>[11]TH.PHI.18!$H$52-D62</f>
        <v>4672424</v>
      </c>
      <c r="E61" s="22">
        <f t="shared" si="0"/>
        <v>1.7374151174454849E-3</v>
      </c>
      <c r="F61" s="21">
        <v>532396960</v>
      </c>
      <c r="G61" s="22">
        <f t="shared" si="1"/>
        <v>8.776203380274749E-3</v>
      </c>
    </row>
    <row r="62" spans="1:7" ht="15.75" customHeight="1">
      <c r="A62" s="19" t="s">
        <v>87</v>
      </c>
      <c r="B62" s="26" t="s">
        <v>88</v>
      </c>
      <c r="C62" s="21">
        <v>97000000</v>
      </c>
      <c r="D62" s="21">
        <f>[11]TH.PHI.18!$H$93</f>
        <v>0</v>
      </c>
      <c r="E62" s="22">
        <f t="shared" si="0"/>
        <v>0</v>
      </c>
      <c r="F62" s="21">
        <v>0</v>
      </c>
      <c r="G62" s="22"/>
    </row>
    <row r="63" spans="1:7" ht="15.75" customHeight="1">
      <c r="A63" s="19" t="s">
        <v>89</v>
      </c>
      <c r="B63" s="26" t="s">
        <v>90</v>
      </c>
      <c r="C63" s="21">
        <v>20000000</v>
      </c>
      <c r="D63" s="21">
        <f>[11]TH.PHI.18!$H$121</f>
        <v>0</v>
      </c>
      <c r="E63" s="22">
        <f t="shared" si="0"/>
        <v>0</v>
      </c>
      <c r="F63" s="21">
        <v>0</v>
      </c>
      <c r="G63" s="22"/>
    </row>
    <row r="64" spans="1:7" s="18" customFormat="1" ht="15.75" customHeight="1">
      <c r="A64" s="14" t="s">
        <v>93</v>
      </c>
      <c r="B64" s="15" t="s">
        <v>94</v>
      </c>
      <c r="C64" s="16">
        <f>SUM(C65,C70)</f>
        <v>0</v>
      </c>
      <c r="D64" s="16">
        <f>SUM(D65,D70)</f>
        <v>0</v>
      </c>
      <c r="E64" s="17"/>
      <c r="F64" s="16">
        <f>SUM(F65,F70)</f>
        <v>0</v>
      </c>
      <c r="G64" s="17"/>
    </row>
    <row r="65" spans="1:7" s="31" customFormat="1" ht="15.75" customHeight="1">
      <c r="A65" s="27" t="s">
        <v>95</v>
      </c>
      <c r="B65" s="28" t="s">
        <v>82</v>
      </c>
      <c r="C65" s="29">
        <f>SUM(C66:C69)</f>
        <v>0</v>
      </c>
      <c r="D65" s="29">
        <f>SUM(D66:D69)</f>
        <v>0</v>
      </c>
      <c r="E65" s="30"/>
      <c r="F65" s="29">
        <f>SUM(F66:F69)</f>
        <v>0</v>
      </c>
      <c r="G65" s="30"/>
    </row>
    <row r="66" spans="1:7" ht="15.75" customHeight="1">
      <c r="A66" s="19" t="s">
        <v>83</v>
      </c>
      <c r="B66" s="26" t="s">
        <v>84</v>
      </c>
      <c r="C66" s="21"/>
      <c r="D66" s="21"/>
      <c r="E66" s="22"/>
      <c r="F66" s="21"/>
      <c r="G66" s="22"/>
    </row>
    <row r="67" spans="1:7" ht="15.75" customHeight="1">
      <c r="A67" s="19" t="s">
        <v>85</v>
      </c>
      <c r="B67" s="26" t="s">
        <v>86</v>
      </c>
      <c r="C67" s="21"/>
      <c r="D67" s="21"/>
      <c r="E67" s="22"/>
      <c r="F67" s="21"/>
      <c r="G67" s="22"/>
    </row>
    <row r="68" spans="1:7" ht="15.75" customHeight="1">
      <c r="A68" s="19" t="s">
        <v>87</v>
      </c>
      <c r="B68" s="26" t="s">
        <v>88</v>
      </c>
      <c r="C68" s="21"/>
      <c r="D68" s="21"/>
      <c r="E68" s="22"/>
      <c r="F68" s="21"/>
      <c r="G68" s="22"/>
    </row>
    <row r="69" spans="1:7" ht="15.75" customHeight="1">
      <c r="A69" s="19" t="s">
        <v>89</v>
      </c>
      <c r="B69" s="26" t="s">
        <v>90</v>
      </c>
      <c r="C69" s="21"/>
      <c r="D69" s="21"/>
      <c r="E69" s="22"/>
      <c r="F69" s="21"/>
      <c r="G69" s="22"/>
    </row>
    <row r="70" spans="1:7" s="31" customFormat="1" ht="15.75" customHeight="1">
      <c r="A70" s="27" t="s">
        <v>96</v>
      </c>
      <c r="B70" s="28" t="s">
        <v>92</v>
      </c>
      <c r="C70" s="29">
        <f>SUM(C71:C74)</f>
        <v>0</v>
      </c>
      <c r="D70" s="29">
        <f>SUM(D71:D74)</f>
        <v>0</v>
      </c>
      <c r="E70" s="30"/>
      <c r="F70" s="29">
        <f>SUM(F71:F74)</f>
        <v>0</v>
      </c>
      <c r="G70" s="30"/>
    </row>
    <row r="71" spans="1:7" ht="15.75" customHeight="1">
      <c r="A71" s="19" t="s">
        <v>83</v>
      </c>
      <c r="B71" s="26" t="s">
        <v>84</v>
      </c>
      <c r="C71" s="21"/>
      <c r="D71" s="21"/>
      <c r="E71" s="22"/>
      <c r="F71" s="21"/>
      <c r="G71" s="22"/>
    </row>
    <row r="72" spans="1:7" ht="15.75" customHeight="1">
      <c r="A72" s="19" t="s">
        <v>85</v>
      </c>
      <c r="B72" s="26" t="s">
        <v>86</v>
      </c>
      <c r="C72" s="21"/>
      <c r="D72" s="21"/>
      <c r="E72" s="22"/>
      <c r="F72" s="21"/>
      <c r="G72" s="22"/>
    </row>
    <row r="73" spans="1:7" ht="15.75" customHeight="1">
      <c r="A73" s="19" t="s">
        <v>87</v>
      </c>
      <c r="B73" s="26" t="s">
        <v>88</v>
      </c>
      <c r="C73" s="21"/>
      <c r="D73" s="21"/>
      <c r="E73" s="22"/>
      <c r="F73" s="21"/>
      <c r="G73" s="22"/>
    </row>
    <row r="74" spans="1:7" ht="15.75" customHeight="1">
      <c r="A74" s="19" t="s">
        <v>89</v>
      </c>
      <c r="B74" s="26" t="s">
        <v>90</v>
      </c>
      <c r="C74" s="21"/>
      <c r="D74" s="21"/>
      <c r="E74" s="22"/>
      <c r="F74" s="21"/>
      <c r="G74" s="22"/>
    </row>
    <row r="75" spans="1:7" ht="15.75" customHeight="1">
      <c r="A75" s="35" t="s">
        <v>97</v>
      </c>
      <c r="B75" s="36" t="s">
        <v>98</v>
      </c>
      <c r="C75" s="37">
        <f>SUM(C76,C93,C102,C104)</f>
        <v>16014800000</v>
      </c>
      <c r="D75" s="37">
        <f>SUM(D76,D93,D102,D104)</f>
        <v>40286336</v>
      </c>
      <c r="E75" s="38">
        <f t="shared" si="0"/>
        <v>2.51556909858381E-3</v>
      </c>
      <c r="F75" s="37">
        <f>SUM(F76,F93,F102,F104)</f>
        <v>1152751464</v>
      </c>
      <c r="G75" s="38">
        <f t="shared" si="1"/>
        <v>3.4947980773069744E-2</v>
      </c>
    </row>
    <row r="76" spans="1:7" ht="15.75" customHeight="1">
      <c r="A76" s="14">
        <v>1</v>
      </c>
      <c r="B76" s="15" t="s">
        <v>94</v>
      </c>
      <c r="C76" s="16">
        <f>SUM(C77,C83)</f>
        <v>6465000000</v>
      </c>
      <c r="D76" s="16">
        <f>SUM(D77,D83)</f>
        <v>20486336</v>
      </c>
      <c r="E76" s="17">
        <f t="shared" si="0"/>
        <v>3.1688068058778034E-3</v>
      </c>
      <c r="F76" s="16">
        <f>SUM(F77,F83)</f>
        <v>1134151464</v>
      </c>
      <c r="G76" s="17">
        <f t="shared" si="1"/>
        <v>1.8063139404456124E-2</v>
      </c>
    </row>
    <row r="77" spans="1:7" ht="15.75" customHeight="1">
      <c r="A77" s="14" t="s">
        <v>17</v>
      </c>
      <c r="B77" s="28" t="s">
        <v>82</v>
      </c>
      <c r="C77" s="16">
        <f>SUM(C78:C82)</f>
        <v>3424000000</v>
      </c>
      <c r="D77" s="16">
        <f>SUM(D78:D82)</f>
        <v>0</v>
      </c>
      <c r="E77" s="17">
        <f t="shared" si="0"/>
        <v>0</v>
      </c>
      <c r="F77" s="16">
        <f>SUM(F78:F82)</f>
        <v>729115120</v>
      </c>
      <c r="G77" s="17">
        <f t="shared" si="1"/>
        <v>0</v>
      </c>
    </row>
    <row r="78" spans="1:7" ht="15.75" customHeight="1">
      <c r="A78" s="19" t="s">
        <v>19</v>
      </c>
      <c r="B78" s="26" t="s">
        <v>84</v>
      </c>
      <c r="C78" s="21">
        <f>2604168704-87000000</f>
        <v>2517168704</v>
      </c>
      <c r="D78" s="21"/>
      <c r="E78" s="22">
        <f t="shared" si="0"/>
        <v>0</v>
      </c>
      <c r="F78" s="21">
        <v>652751498</v>
      </c>
      <c r="G78" s="22">
        <f t="shared" si="1"/>
        <v>0</v>
      </c>
    </row>
    <row r="79" spans="1:7" ht="15.75" customHeight="1">
      <c r="A79" s="19" t="s">
        <v>21</v>
      </c>
      <c r="B79" s="26" t="s">
        <v>86</v>
      </c>
      <c r="C79" s="21">
        <f>735831296-153000000</f>
        <v>582831296</v>
      </c>
      <c r="D79" s="21"/>
      <c r="E79" s="22">
        <f t="shared" si="0"/>
        <v>0</v>
      </c>
      <c r="F79" s="21">
        <f>73355122-300000</f>
        <v>73055122</v>
      </c>
      <c r="G79" s="22">
        <f t="shared" si="1"/>
        <v>0</v>
      </c>
    </row>
    <row r="80" spans="1:7" ht="15.75" customHeight="1">
      <c r="A80" s="19" t="s">
        <v>23</v>
      </c>
      <c r="B80" s="26" t="s">
        <v>88</v>
      </c>
      <c r="C80" s="21">
        <v>153000000</v>
      </c>
      <c r="D80" s="21"/>
      <c r="E80" s="22">
        <f t="shared" si="0"/>
        <v>0</v>
      </c>
      <c r="F80" s="21">
        <v>300000</v>
      </c>
      <c r="G80" s="22">
        <f t="shared" si="1"/>
        <v>0</v>
      </c>
    </row>
    <row r="81" spans="1:7" ht="15.75" customHeight="1">
      <c r="A81" s="19" t="s">
        <v>25</v>
      </c>
      <c r="B81" s="26" t="s">
        <v>90</v>
      </c>
      <c r="C81" s="21">
        <v>84000000</v>
      </c>
      <c r="D81" s="21"/>
      <c r="E81" s="22">
        <f t="shared" si="0"/>
        <v>0</v>
      </c>
      <c r="F81" s="21">
        <v>3008500</v>
      </c>
      <c r="G81" s="22">
        <f t="shared" si="1"/>
        <v>0</v>
      </c>
    </row>
    <row r="82" spans="1:7" ht="15.75" customHeight="1">
      <c r="A82" s="19" t="s">
        <v>27</v>
      </c>
      <c r="B82" s="26" t="s">
        <v>99</v>
      </c>
      <c r="C82" s="21">
        <v>87000000</v>
      </c>
      <c r="D82" s="21"/>
      <c r="E82" s="22">
        <f t="shared" si="0"/>
        <v>0</v>
      </c>
      <c r="F82" s="21"/>
      <c r="G82" s="22"/>
    </row>
    <row r="83" spans="1:7" ht="15.75" customHeight="1">
      <c r="A83" s="14" t="s">
        <v>58</v>
      </c>
      <c r="B83" s="28" t="s">
        <v>92</v>
      </c>
      <c r="C83" s="16">
        <f>SUM(C84:C92)</f>
        <v>3041000000</v>
      </c>
      <c r="D83" s="16">
        <f>SUM(D84:D92)</f>
        <v>20486336</v>
      </c>
      <c r="E83" s="17">
        <f t="shared" si="0"/>
        <v>6.7367102926668863E-3</v>
      </c>
      <c r="F83" s="16">
        <f>SUM(F84:F92)</f>
        <v>405036344</v>
      </c>
      <c r="G83" s="17">
        <f t="shared" si="1"/>
        <v>5.0579006806362049E-2</v>
      </c>
    </row>
    <row r="84" spans="1:7" ht="15.75" customHeight="1">
      <c r="A84" s="39" t="s">
        <v>59</v>
      </c>
      <c r="B84" s="26" t="s">
        <v>100</v>
      </c>
      <c r="C84" s="21">
        <v>16000000</v>
      </c>
      <c r="D84" s="21">
        <f>[11]TH.NSNN.18!$H$119</f>
        <v>0</v>
      </c>
      <c r="E84" s="22">
        <f t="shared" si="0"/>
        <v>0</v>
      </c>
      <c r="F84" s="21"/>
      <c r="G84" s="22"/>
    </row>
    <row r="85" spans="1:7" ht="15.75" customHeight="1">
      <c r="A85" s="39" t="s">
        <v>60</v>
      </c>
      <c r="B85" s="26" t="s">
        <v>101</v>
      </c>
      <c r="C85" s="21">
        <v>45000000</v>
      </c>
      <c r="D85" s="21">
        <f>[11]TH.NSNN.18!$H$123</f>
        <v>3942400</v>
      </c>
      <c r="E85" s="22">
        <f t="shared" si="0"/>
        <v>8.7608888888888889E-2</v>
      </c>
      <c r="F85" s="21"/>
      <c r="G85" s="22"/>
    </row>
    <row r="86" spans="1:7" ht="15.75" customHeight="1">
      <c r="A86" s="39" t="s">
        <v>61</v>
      </c>
      <c r="B86" s="26" t="s">
        <v>102</v>
      </c>
      <c r="C86" s="21">
        <v>45000000</v>
      </c>
      <c r="D86" s="21">
        <f>[11]TH.NSNN.18!$H$133</f>
        <v>0</v>
      </c>
      <c r="E86" s="22">
        <f t="shared" si="0"/>
        <v>0</v>
      </c>
      <c r="F86" s="21"/>
      <c r="G86" s="22"/>
    </row>
    <row r="87" spans="1:7" ht="15.75" customHeight="1">
      <c r="A87" s="39" t="s">
        <v>62</v>
      </c>
      <c r="B87" s="26" t="s">
        <v>103</v>
      </c>
      <c r="C87" s="21">
        <v>58000000</v>
      </c>
      <c r="D87" s="21">
        <f>[11]TH.NSNN.18!$H$140</f>
        <v>0</v>
      </c>
      <c r="E87" s="22">
        <f t="shared" si="0"/>
        <v>0</v>
      </c>
      <c r="F87" s="21"/>
      <c r="G87" s="22"/>
    </row>
    <row r="88" spans="1:7" ht="15.75" customHeight="1">
      <c r="A88" s="39" t="s">
        <v>63</v>
      </c>
      <c r="B88" s="26" t="s">
        <v>104</v>
      </c>
      <c r="C88" s="21">
        <v>5000000</v>
      </c>
      <c r="D88" s="21">
        <f>[11]TH.NSNN.18!$H$148</f>
        <v>1200000</v>
      </c>
      <c r="E88" s="22">
        <f t="shared" si="0"/>
        <v>0.24</v>
      </c>
      <c r="F88" s="21">
        <v>1200000</v>
      </c>
      <c r="G88" s="22">
        <f t="shared" si="1"/>
        <v>1</v>
      </c>
    </row>
    <row r="89" spans="1:7" ht="15.75" customHeight="1">
      <c r="A89" s="39" t="s">
        <v>64</v>
      </c>
      <c r="B89" s="26" t="s">
        <v>105</v>
      </c>
      <c r="C89" s="21">
        <v>75000000</v>
      </c>
      <c r="D89" s="21">
        <f>[11]TH.NSNN.18!$H$151</f>
        <v>0</v>
      </c>
      <c r="E89" s="22">
        <f t="shared" si="0"/>
        <v>0</v>
      </c>
      <c r="F89" s="21"/>
      <c r="G89" s="22"/>
    </row>
    <row r="90" spans="1:7" ht="15.75" customHeight="1">
      <c r="A90" s="39" t="s">
        <v>65</v>
      </c>
      <c r="B90" s="26" t="s">
        <v>106</v>
      </c>
      <c r="C90" s="21">
        <v>2435000000</v>
      </c>
      <c r="D90" s="21">
        <f>[11]TH.NSNN.18!$H$156</f>
        <v>15343936</v>
      </c>
      <c r="E90" s="22">
        <f t="shared" ref="E90:E107" si="4">D90/C90</f>
        <v>6.3014110882956883E-3</v>
      </c>
      <c r="F90" s="21">
        <v>403836344</v>
      </c>
      <c r="G90" s="22">
        <f>D90/F90</f>
        <v>3.7995431139303301E-2</v>
      </c>
    </row>
    <row r="91" spans="1:7" ht="43.5" customHeight="1">
      <c r="A91" s="39" t="s">
        <v>66</v>
      </c>
      <c r="B91" s="40" t="s">
        <v>107</v>
      </c>
      <c r="C91" s="21">
        <v>72000000</v>
      </c>
      <c r="D91" s="21">
        <f>[11]TH.NSNN.18!$H$154</f>
        <v>0</v>
      </c>
      <c r="E91" s="22">
        <f t="shared" si="4"/>
        <v>0</v>
      </c>
      <c r="F91" s="21"/>
      <c r="G91" s="22"/>
    </row>
    <row r="92" spans="1:7" ht="15.75" customHeight="1">
      <c r="A92" s="39" t="s">
        <v>67</v>
      </c>
      <c r="B92" s="26" t="s">
        <v>108</v>
      </c>
      <c r="C92" s="21">
        <f>5000000+5000000+2000000+8000000+270000000</f>
        <v>290000000</v>
      </c>
      <c r="D92" s="21">
        <f>[11]TH.NSNN.18!$H$159</f>
        <v>0</v>
      </c>
      <c r="E92" s="22">
        <f t="shared" si="4"/>
        <v>0</v>
      </c>
      <c r="F92" s="21"/>
      <c r="G92" s="22"/>
    </row>
    <row r="93" spans="1:7" s="18" customFormat="1" ht="15.75" customHeight="1">
      <c r="A93" s="14">
        <v>2</v>
      </c>
      <c r="B93" s="15" t="s">
        <v>109</v>
      </c>
      <c r="C93" s="16">
        <f>SUM(C98:C100)</f>
        <v>9480000000</v>
      </c>
      <c r="D93" s="16">
        <f>SUM(D98:D100)</f>
        <v>0</v>
      </c>
      <c r="E93" s="17">
        <f t="shared" si="4"/>
        <v>0</v>
      </c>
      <c r="F93" s="16">
        <f>SUM(F98:F100)</f>
        <v>0</v>
      </c>
      <c r="G93" s="17"/>
    </row>
    <row r="94" spans="1:7" s="31" customFormat="1" ht="15.75" customHeight="1">
      <c r="A94" s="27" t="s">
        <v>58</v>
      </c>
      <c r="B94" s="28" t="s">
        <v>82</v>
      </c>
      <c r="C94" s="29">
        <f>SUM(C95:C96)</f>
        <v>0</v>
      </c>
      <c r="D94" s="29">
        <f>SUM(D95:D96)</f>
        <v>0</v>
      </c>
      <c r="E94" s="30"/>
      <c r="F94" s="29">
        <f>SUM(F95:F96)</f>
        <v>0</v>
      </c>
      <c r="G94" s="30"/>
    </row>
    <row r="95" spans="1:7" ht="15.75" customHeight="1">
      <c r="A95" s="19" t="s">
        <v>59</v>
      </c>
      <c r="B95" s="26" t="s">
        <v>110</v>
      </c>
      <c r="C95" s="21"/>
      <c r="D95" s="21"/>
      <c r="E95" s="22"/>
      <c r="F95" s="21"/>
      <c r="G95" s="22"/>
    </row>
    <row r="96" spans="1:7" ht="15.75" customHeight="1">
      <c r="A96" s="19" t="s">
        <v>60</v>
      </c>
      <c r="B96" s="26" t="s">
        <v>99</v>
      </c>
      <c r="C96" s="21"/>
      <c r="D96" s="21"/>
      <c r="E96" s="22"/>
      <c r="F96" s="21"/>
      <c r="G96" s="22"/>
    </row>
    <row r="97" spans="1:7" s="31" customFormat="1" ht="15.75" customHeight="1">
      <c r="A97" s="27" t="s">
        <v>70</v>
      </c>
      <c r="B97" s="28" t="s">
        <v>92</v>
      </c>
      <c r="C97" s="29">
        <f>SUM(C98:C101)</f>
        <v>9480000000</v>
      </c>
      <c r="D97" s="29">
        <f>SUM(D98:D101)</f>
        <v>0</v>
      </c>
      <c r="E97" s="30">
        <f t="shared" si="4"/>
        <v>0</v>
      </c>
      <c r="F97" s="29">
        <f>SUM(F98:F101)</f>
        <v>0</v>
      </c>
      <c r="G97" s="30"/>
    </row>
    <row r="98" spans="1:7" ht="15.75" customHeight="1">
      <c r="A98" s="19" t="s">
        <v>71</v>
      </c>
      <c r="B98" s="26" t="s">
        <v>111</v>
      </c>
      <c r="C98" s="21">
        <v>1480000000</v>
      </c>
      <c r="D98" s="21">
        <f>[11]TH.NSNN.18!$H$163</f>
        <v>0</v>
      </c>
      <c r="E98" s="22">
        <f t="shared" si="4"/>
        <v>0</v>
      </c>
      <c r="F98" s="21"/>
      <c r="G98" s="22"/>
    </row>
    <row r="99" spans="1:7" ht="15.75" customHeight="1">
      <c r="A99" s="19" t="s">
        <v>72</v>
      </c>
      <c r="B99" s="26" t="s">
        <v>112</v>
      </c>
      <c r="C99" s="21">
        <v>8000000000</v>
      </c>
      <c r="D99" s="21">
        <v>0</v>
      </c>
      <c r="E99" s="22">
        <f t="shared" si="4"/>
        <v>0</v>
      </c>
      <c r="F99" s="21"/>
      <c r="G99" s="22"/>
    </row>
    <row r="100" spans="1:7" ht="15.75" customHeight="1">
      <c r="A100" s="19" t="s">
        <v>73</v>
      </c>
      <c r="B100" s="40" t="s">
        <v>113</v>
      </c>
      <c r="C100" s="21"/>
      <c r="D100" s="21"/>
      <c r="E100" s="22"/>
      <c r="F100" s="21"/>
      <c r="G100" s="22"/>
    </row>
    <row r="101" spans="1:7" ht="34.5" customHeight="1">
      <c r="A101" s="19" t="s">
        <v>74</v>
      </c>
      <c r="B101" s="40" t="s">
        <v>114</v>
      </c>
      <c r="C101" s="41"/>
      <c r="D101" s="41"/>
      <c r="E101" s="42"/>
      <c r="F101" s="41"/>
      <c r="G101" s="42"/>
    </row>
    <row r="102" spans="1:7" s="18" customFormat="1" ht="15.75" customHeight="1">
      <c r="A102" s="43">
        <v>3</v>
      </c>
      <c r="B102" s="44" t="s">
        <v>115</v>
      </c>
      <c r="C102" s="45">
        <f>SUM(C103)</f>
        <v>19800000</v>
      </c>
      <c r="D102" s="45">
        <f>SUM(D103)</f>
        <v>19800000</v>
      </c>
      <c r="E102" s="46">
        <f t="shared" si="4"/>
        <v>1</v>
      </c>
      <c r="F102" s="45">
        <f>SUM(F103)</f>
        <v>18600000</v>
      </c>
      <c r="G102" s="46">
        <f>D102/F102</f>
        <v>1.064516129032258</v>
      </c>
    </row>
    <row r="103" spans="1:7" ht="15.75" customHeight="1">
      <c r="A103" s="47" t="s">
        <v>79</v>
      </c>
      <c r="B103" s="40" t="s">
        <v>116</v>
      </c>
      <c r="C103" s="41">
        <v>19800000</v>
      </c>
      <c r="D103" s="41">
        <f>[11]TH.NSNN.18!$H$161</f>
        <v>19800000</v>
      </c>
      <c r="E103" s="42">
        <f t="shared" si="4"/>
        <v>1</v>
      </c>
      <c r="F103" s="41">
        <v>18600000</v>
      </c>
      <c r="G103" s="42">
        <f>D103/F103</f>
        <v>1.064516129032258</v>
      </c>
    </row>
    <row r="104" spans="1:7" s="18" customFormat="1" ht="15.75" customHeight="1">
      <c r="A104" s="43">
        <v>4</v>
      </c>
      <c r="B104" s="44" t="s">
        <v>117</v>
      </c>
      <c r="C104" s="45">
        <f>SUM(C105)</f>
        <v>50000000</v>
      </c>
      <c r="D104" s="45">
        <f>SUM(D105)</f>
        <v>0</v>
      </c>
      <c r="E104" s="46">
        <f t="shared" si="4"/>
        <v>0</v>
      </c>
      <c r="F104" s="45">
        <f>SUM(F105)</f>
        <v>0</v>
      </c>
      <c r="G104" s="46"/>
    </row>
    <row r="105" spans="1:7" ht="29.25" customHeight="1">
      <c r="A105" s="47" t="s">
        <v>118</v>
      </c>
      <c r="B105" s="40" t="s">
        <v>119</v>
      </c>
      <c r="C105" s="41">
        <v>50000000</v>
      </c>
      <c r="D105" s="41"/>
      <c r="E105" s="42">
        <f t="shared" si="4"/>
        <v>0</v>
      </c>
      <c r="F105" s="41"/>
      <c r="G105" s="42"/>
    </row>
    <row r="106" spans="1:7" ht="29.25" customHeight="1">
      <c r="A106" s="35" t="s">
        <v>120</v>
      </c>
      <c r="B106" s="36" t="s">
        <v>121</v>
      </c>
      <c r="C106" s="37">
        <f>SUM(C107)</f>
        <v>500000000</v>
      </c>
      <c r="D106" s="37">
        <f>SUM(D107)</f>
        <v>500000000</v>
      </c>
      <c r="E106" s="38">
        <f t="shared" si="4"/>
        <v>1</v>
      </c>
      <c r="F106" s="37">
        <f>SUM(F107)</f>
        <v>0</v>
      </c>
      <c r="G106" s="38"/>
    </row>
    <row r="107" spans="1:7" ht="33" customHeight="1">
      <c r="A107" s="47">
        <v>1</v>
      </c>
      <c r="B107" s="40" t="s">
        <v>122</v>
      </c>
      <c r="C107" s="41">
        <v>500000000</v>
      </c>
      <c r="D107" s="41">
        <f>'[11]TH.NSNN40%.18'!$G$8</f>
        <v>500000000</v>
      </c>
      <c r="E107" s="42">
        <f t="shared" si="4"/>
        <v>1</v>
      </c>
      <c r="F107" s="41"/>
      <c r="G107" s="42"/>
    </row>
    <row r="108" spans="1:7" s="51" customFormat="1" ht="9" customHeight="1">
      <c r="A108" s="48"/>
      <c r="B108" s="49"/>
      <c r="C108" s="50"/>
      <c r="D108" s="50"/>
      <c r="E108" s="50"/>
      <c r="F108" s="50"/>
      <c r="G108" s="50"/>
    </row>
    <row r="109" spans="1:7" ht="9.75" customHeight="1">
      <c r="A109" s="52"/>
      <c r="B109" s="53"/>
      <c r="C109" s="54"/>
      <c r="D109" s="54"/>
      <c r="E109" s="54"/>
      <c r="F109" s="54"/>
      <c r="G109" s="54"/>
    </row>
    <row r="110" spans="1:7" ht="15" customHeight="1">
      <c r="A110" s="52"/>
      <c r="B110" s="55" t="s">
        <v>123</v>
      </c>
      <c r="C110" s="54"/>
      <c r="D110" s="54"/>
      <c r="E110" s="54"/>
      <c r="F110" s="54"/>
      <c r="G110" s="54"/>
    </row>
    <row r="111" spans="1:7" ht="15" customHeight="1">
      <c r="A111" s="52"/>
      <c r="B111" s="55"/>
      <c r="C111" s="54"/>
      <c r="D111" s="54"/>
      <c r="E111" s="54"/>
      <c r="F111" s="56" t="s">
        <v>124</v>
      </c>
    </row>
    <row r="112" spans="1:7" ht="15" customHeight="1">
      <c r="A112" s="52"/>
      <c r="B112" s="55"/>
      <c r="C112" s="54"/>
      <c r="D112" s="54"/>
      <c r="E112" s="54"/>
      <c r="F112" s="57" t="s">
        <v>125</v>
      </c>
    </row>
    <row r="113" spans="1:7" ht="15" customHeight="1">
      <c r="A113" s="52"/>
      <c r="B113" s="55"/>
      <c r="C113" s="54"/>
      <c r="D113" s="54"/>
      <c r="E113" s="54"/>
      <c r="F113" s="54"/>
      <c r="G113" s="58"/>
    </row>
    <row r="114" spans="1:7" ht="15" customHeight="1">
      <c r="A114" s="52"/>
      <c r="B114" s="55"/>
      <c r="C114" s="54"/>
      <c r="D114" s="54"/>
      <c r="E114" s="54"/>
      <c r="F114" s="54"/>
      <c r="G114" s="58"/>
    </row>
    <row r="115" spans="1:7">
      <c r="G115" s="59"/>
    </row>
    <row r="116" spans="1:7">
      <c r="G116" s="59"/>
    </row>
    <row r="117" spans="1:7">
      <c r="G117" s="59"/>
    </row>
  </sheetData>
  <mergeCells count="8">
    <mergeCell ref="A3:G3"/>
    <mergeCell ref="A4:G4"/>
    <mergeCell ref="A5:G5"/>
    <mergeCell ref="A7:A8"/>
    <mergeCell ref="B7:B8"/>
    <mergeCell ref="C7:C8"/>
    <mergeCell ref="D7:D8"/>
    <mergeCell ref="E7:G7"/>
  </mergeCells>
  <pageMargins left="0.15748031496062992" right="0.19685039370078741" top="0.23622047244094491" bottom="0.39370078740157483" header="0.15748031496062992" footer="0.15748031496062992"/>
  <pageSetup paperSize="9" scale="98" orientation="portrait" r:id="rId1"/>
  <headerFooter alignWithMargins="0">
    <oddFooter>&amp;L&amp;8&amp;F&amp;C&amp;P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>Phòng KH-TC</wic_System_Copyright>
  </documentManagement>
</p:properties>
</file>

<file path=customXml/itemProps1.xml><?xml version="1.0" encoding="utf-8"?>
<ds:datastoreItem xmlns:ds="http://schemas.openxmlformats.org/officeDocument/2006/customXml" ds:itemID="{F2046B34-399F-417A-AA24-E2B09361EE6C}"/>
</file>

<file path=customXml/itemProps2.xml><?xml version="1.0" encoding="utf-8"?>
<ds:datastoreItem xmlns:ds="http://schemas.openxmlformats.org/officeDocument/2006/customXml" ds:itemID="{9E2F87E4-5C03-4C75-BFB9-2FF02AD040E5}"/>
</file>

<file path=customXml/itemProps3.xml><?xml version="1.0" encoding="utf-8"?>
<ds:datastoreItem xmlns:ds="http://schemas.openxmlformats.org/officeDocument/2006/customXml" ds:itemID="{ADB8CC8B-08AD-4A1E-B1DE-6C76EAD79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BS03.TT61.VPSO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Phòng KH-TC</dc:creator>
  <cp:keywords/>
  <dc:description/>
  <cp:lastModifiedBy>A</cp:lastModifiedBy>
  <dcterms:created xsi:type="dcterms:W3CDTF">2018-05-11T07:33:30Z</dcterms:created>
  <dcterms:modified xsi:type="dcterms:W3CDTF">2018-05-11T08:37:18Z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