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11.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0" windowWidth="18195" windowHeight="11325"/>
  </bookViews>
  <sheets>
    <sheet name="BS03.QIV-2019"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Fill" localSheetId="0" hidden="1">#REF!</definedName>
    <definedName name="_Fill" hidden="1">#REF!</definedName>
    <definedName name="_mtc1">'[3]Sheet1 (4)'!$K$51</definedName>
    <definedName name="_nc1">'[3]Sheet1 (4)'!$J$51</definedName>
    <definedName name="_vl2" localSheetId="0">'[4]Sheet9 (2)'!#REF!</definedName>
    <definedName name="_vl2">'[4]Sheet9 (2)'!#REF!</definedName>
    <definedName name="A" localSheetId="0">[5]Sheet26!#REF!</definedName>
    <definedName name="A">[5]Sheet26!#REF!</definedName>
    <definedName name="CONG" localSheetId="0">[5]Sheet26!#REF!</definedName>
    <definedName name="CONG">[5]Sheet26!#REF!</definedName>
    <definedName name="d0" localSheetId="0">[6]XDCB!#REF!</definedName>
    <definedName name="d0">[6]XDCB!#REF!</definedName>
    <definedName name="hh">[7]XL4Poppy!$B$1:$B$16</definedName>
    <definedName name="HNM" localSheetId="0">[5]Sheet26!#REF!</definedName>
    <definedName name="HNM">[5]Sheet26!#REF!</definedName>
    <definedName name="hung">'[8]Sheet1 (6)'!$I$16</definedName>
    <definedName name="HUYEÄN" localSheetId="0">[5]Sheet26!#REF!</definedName>
    <definedName name="HUYEÄN">[5]Sheet26!#REF!</definedName>
    <definedName name="MTC">'[9]Sheet1 (6)'!$J$16</definedName>
    <definedName name="__mtc1">'[3]Sheet1 (4)'!$K$51</definedName>
    <definedName name="n" localSheetId="0">#REF!</definedName>
    <definedName name="n">#REF!</definedName>
    <definedName name="NAÊM" localSheetId="0">[5]Sheet26!#REF!</definedName>
    <definedName name="NAÊM">[5]Sheet26!#REF!</definedName>
    <definedName name="NC">'[9]Sheet1 (6)'!$I$16</definedName>
    <definedName name="__nc1">'[3]Sheet1 (4)'!$J$51</definedName>
    <definedName name="NGAØY" localSheetId="0">[5]Sheet26!#REF!</definedName>
    <definedName name="NGAØY">[5]Sheet26!#REF!</definedName>
    <definedName name="NHUT" localSheetId="0">'[10]BC L-V-Tam'!#REF!</definedName>
    <definedName name="NHUT">'[10]BC L-V-Tam'!#REF!</definedName>
    <definedName name="_xlnm.Print_Titles" localSheetId="0">'BS03.QIV-2019'!$10:$10</definedName>
    <definedName name="PTVT">'[11]Sheet1 (6)'!$I$16</definedName>
    <definedName name="SOÁ_HÑ" localSheetId="0">[5]Sheet26!#REF!</definedName>
    <definedName name="SOÁ_HÑ">[5]Sheet26!#REF!</definedName>
    <definedName name="SÔÛ_GT" localSheetId="0">[5]Sheet26!#REF!</definedName>
    <definedName name="SÔÛ_GT">[5]Sheet26!#REF!</definedName>
    <definedName name="TEÂN_COÂNG_TRÌNH" localSheetId="0">[5]Sheet26!#REF!</definedName>
    <definedName name="TEÂN_COÂNG_TRÌNH">[5]Sheet26!#REF!</definedName>
    <definedName name="TKCONG" localSheetId="0">[5]Sheet26!#REF!</definedName>
    <definedName name="TKCONG">[5]Sheet26!#REF!</definedName>
    <definedName name="TT" localSheetId="0">[5]Sheet26!#REF!</definedName>
    <definedName name="TT">[5]Sheet26!#REF!</definedName>
    <definedName name="THAÙNG" localSheetId="0">[5]Sheet26!#REF!</definedName>
    <definedName name="THAÙNG">[5]Sheet26!#REF!</definedName>
    <definedName name="VB" localSheetId="0">[5]Sheet26!#REF!</definedName>
    <definedName name="VB">[5]Sheet26!#REF!</definedName>
    <definedName name="VL">'[9]Sheet2 (2)'!$F$15</definedName>
    <definedName name="__vl2" localSheetId="0">'[4]Sheet9 (2)'!#REF!</definedName>
    <definedName name="__vl2">'[4]Sheet9 (2)'!#REF!</definedName>
  </definedNames>
  <calcPr calcId="144525" fullCalcOnLoad="1"/>
</workbook>
</file>

<file path=xl/calcChain.xml><?xml version="1.0" encoding="utf-8"?>
<calcChain xmlns="http://schemas.openxmlformats.org/spreadsheetml/2006/main">
  <c r="F85" i="1" l="1"/>
  <c r="D83" i="1"/>
  <c r="F83" i="1" s="1"/>
  <c r="H82" i="1"/>
  <c r="F82" i="1"/>
  <c r="F81" i="1"/>
  <c r="F80" i="1"/>
  <c r="E80" i="1"/>
  <c r="D80" i="1"/>
  <c r="D79" i="1"/>
  <c r="F79" i="1" s="1"/>
  <c r="H77" i="1"/>
  <c r="F77" i="1"/>
  <c r="F76" i="1"/>
  <c r="G75" i="1"/>
  <c r="H75" i="1" s="1"/>
  <c r="H74" i="1"/>
  <c r="D74" i="1"/>
  <c r="F74" i="1" s="1"/>
  <c r="D73" i="1"/>
  <c r="D72" i="1" s="1"/>
  <c r="D71" i="1"/>
  <c r="F71" i="1" s="1"/>
  <c r="F69" i="1" s="1"/>
  <c r="F67" i="1" s="1"/>
  <c r="D70" i="1"/>
  <c r="D69" i="1" s="1"/>
  <c r="D67" i="1" s="1"/>
  <c r="E69" i="1"/>
  <c r="E67" i="1" s="1"/>
  <c r="H63" i="1"/>
  <c r="F63" i="1"/>
  <c r="D63" i="1"/>
  <c r="E62" i="1"/>
  <c r="H62" i="1" s="1"/>
  <c r="D62" i="1"/>
  <c r="H61" i="1"/>
  <c r="D61" i="1"/>
  <c r="F61" i="1" s="1"/>
  <c r="H60" i="1"/>
  <c r="D60" i="1"/>
  <c r="F60" i="1" s="1"/>
  <c r="D59" i="1"/>
  <c r="H58" i="1"/>
  <c r="D58" i="1"/>
  <c r="F58" i="1" s="1"/>
  <c r="H57" i="1"/>
  <c r="F57" i="1"/>
  <c r="D57" i="1"/>
  <c r="H56" i="1"/>
  <c r="F56" i="1"/>
  <c r="D56" i="1"/>
  <c r="D55" i="1" s="1"/>
  <c r="G55" i="1"/>
  <c r="F54" i="1"/>
  <c r="H53" i="1"/>
  <c r="F53" i="1"/>
  <c r="E53" i="1"/>
  <c r="D53" i="1"/>
  <c r="H52" i="1"/>
  <c r="F52" i="1"/>
  <c r="E52" i="1"/>
  <c r="D52" i="1"/>
  <c r="H51" i="1"/>
  <c r="F51" i="1"/>
  <c r="E51" i="1"/>
  <c r="D51" i="1"/>
  <c r="H50" i="1"/>
  <c r="F50" i="1"/>
  <c r="E50" i="1"/>
  <c r="E49" i="1" s="1"/>
  <c r="D50" i="1"/>
  <c r="G49" i="1"/>
  <c r="D49" i="1"/>
  <c r="D48" i="1" s="1"/>
  <c r="G48" i="1"/>
  <c r="G47" i="1" s="1"/>
  <c r="G46" i="1"/>
  <c r="E45" i="1"/>
  <c r="E41" i="1" s="1"/>
  <c r="E44" i="1"/>
  <c r="F44" i="1" s="1"/>
  <c r="D44" i="1"/>
  <c r="H43" i="1"/>
  <c r="E43" i="1"/>
  <c r="F43" i="1" s="1"/>
  <c r="D43" i="1"/>
  <c r="F42" i="1"/>
  <c r="E42" i="1"/>
  <c r="D42" i="1"/>
  <c r="D41" i="1" s="1"/>
  <c r="G41" i="1"/>
  <c r="G40" i="1"/>
  <c r="D40" i="1"/>
  <c r="G39" i="1"/>
  <c r="D39" i="1"/>
  <c r="G38" i="1"/>
  <c r="D38" i="1"/>
  <c r="G37" i="1"/>
  <c r="G35" i="1" s="1"/>
  <c r="G34" i="1" s="1"/>
  <c r="D37" i="1"/>
  <c r="G36" i="1"/>
  <c r="D36" i="1"/>
  <c r="D35" i="1" s="1"/>
  <c r="D34" i="1" s="1"/>
  <c r="D32" i="1"/>
  <c r="D31" i="1"/>
  <c r="E30" i="1"/>
  <c r="H30" i="1" s="1"/>
  <c r="D30" i="1"/>
  <c r="F30" i="1" s="1"/>
  <c r="E29" i="1"/>
  <c r="H29" i="1" s="1"/>
  <c r="D29" i="1"/>
  <c r="F29" i="1" s="1"/>
  <c r="G28" i="1"/>
  <c r="G26" i="1" s="1"/>
  <c r="G25" i="1" s="1"/>
  <c r="E28" i="1"/>
  <c r="F23" i="1"/>
  <c r="E23" i="1"/>
  <c r="D23" i="1"/>
  <c r="F22" i="1"/>
  <c r="E22" i="1"/>
  <c r="H22" i="1" s="1"/>
  <c r="D22" i="1"/>
  <c r="F21" i="1"/>
  <c r="E21" i="1"/>
  <c r="H21" i="1" s="1"/>
  <c r="D21" i="1"/>
  <c r="D20" i="1" s="1"/>
  <c r="G20" i="1"/>
  <c r="G13" i="1" s="1"/>
  <c r="G12" i="1" s="1"/>
  <c r="E20" i="1"/>
  <c r="H20" i="1" s="1"/>
  <c r="H19" i="1"/>
  <c r="E19" i="1"/>
  <c r="E40" i="1" s="1"/>
  <c r="D19" i="1"/>
  <c r="H18" i="1"/>
  <c r="E18" i="1"/>
  <c r="E39" i="1" s="1"/>
  <c r="D18" i="1"/>
  <c r="H17" i="1"/>
  <c r="E17" i="1"/>
  <c r="E38" i="1" s="1"/>
  <c r="D17" i="1"/>
  <c r="H16" i="1"/>
  <c r="E16" i="1"/>
  <c r="E37" i="1" s="1"/>
  <c r="D16" i="1"/>
  <c r="H15" i="1"/>
  <c r="E15" i="1"/>
  <c r="E36" i="1" s="1"/>
  <c r="D15" i="1"/>
  <c r="G14" i="1"/>
  <c r="D14" i="1"/>
  <c r="D13" i="1" s="1"/>
  <c r="D12" i="1" s="1"/>
  <c r="F36" i="1" l="1"/>
  <c r="H36" i="1"/>
  <c r="E35" i="1"/>
  <c r="F40" i="1"/>
  <c r="H40" i="1"/>
  <c r="H41" i="1"/>
  <c r="F41" i="1"/>
  <c r="F39" i="1"/>
  <c r="H39" i="1"/>
  <c r="F28" i="1"/>
  <c r="H38" i="1"/>
  <c r="F38" i="1"/>
  <c r="F49" i="1"/>
  <c r="H49" i="1"/>
  <c r="H37" i="1"/>
  <c r="F37" i="1"/>
  <c r="D47" i="1"/>
  <c r="D46" i="1"/>
  <c r="F15" i="1"/>
  <c r="F16" i="1"/>
  <c r="F17" i="1"/>
  <c r="F18" i="1"/>
  <c r="F19" i="1"/>
  <c r="F20" i="1"/>
  <c r="E26" i="1"/>
  <c r="D28" i="1"/>
  <c r="D26" i="1" s="1"/>
  <c r="D25" i="1" s="1"/>
  <c r="H28" i="1"/>
  <c r="E55" i="1"/>
  <c r="D78" i="1"/>
  <c r="D75" i="1" s="1"/>
  <c r="F75" i="1" s="1"/>
  <c r="E14" i="1"/>
  <c r="F62" i="1"/>
  <c r="H55" i="1" l="1"/>
  <c r="F55" i="1"/>
  <c r="H26" i="1"/>
  <c r="E25" i="1"/>
  <c r="F26" i="1"/>
  <c r="F14" i="1"/>
  <c r="H14" i="1"/>
  <c r="E13" i="1"/>
  <c r="E48" i="1"/>
  <c r="F35" i="1"/>
  <c r="H35" i="1"/>
  <c r="E34" i="1"/>
  <c r="E46" i="1" l="1"/>
  <c r="F48" i="1"/>
  <c r="H48" i="1"/>
  <c r="E47" i="1"/>
  <c r="H34" i="1"/>
  <c r="F34" i="1"/>
  <c r="H25" i="1"/>
  <c r="F25" i="1"/>
  <c r="F13" i="1"/>
  <c r="H13" i="1"/>
  <c r="E12" i="1"/>
  <c r="H46" i="1" l="1"/>
  <c r="F46" i="1"/>
  <c r="H47" i="1"/>
  <c r="F47" i="1"/>
  <c r="H12" i="1"/>
  <c r="F12" i="1"/>
</calcChain>
</file>

<file path=xl/sharedStrings.xml><?xml version="1.0" encoding="utf-8"?>
<sst xmlns="http://schemas.openxmlformats.org/spreadsheetml/2006/main" count="148" uniqueCount="116">
  <si>
    <t>Biểu số 3 - Ban hành kèm theo Thông tư số 90/2018/TT-BTC ngày 28/9/2018 của Bộ Tài chính</t>
  </si>
  <si>
    <t>Đơn vị: Sở Giao thông vận tải Tây Ninh</t>
  </si>
  <si>
    <t>Chương: 421</t>
  </si>
  <si>
    <t>CÔNG KHAI THỰC HIỆN DỰ TOÁN THU - CHI NGÂN SÁCH QUÝ IV NĂM 2019</t>
  </si>
  <si>
    <t xml:space="preserve">       Căn cứ Nghị định số 163/2016/NĐ-CP ngày 21/12/2017 của Chính phủ quy định chi tiết thi hành một số điều của luật NSNN;</t>
  </si>
  <si>
    <t xml:space="preserve">       Căn cứ Thông tư số 90/2018/TT-BTC ngày 28 tháng 9 năm 2018 của Bộ Tài chính sửa đổi, bổ sung một số điều của Thông tư số 61/2017/TT-BTC ngày 15 tháng 6 năm 2017 của Bộ Tài chính hướng dẫn thực hiện công khai ngân sách đối với đơn vị dự toán ngân sách, các tổ chức được ngân sách nhà nước hỗ trợ;</t>
  </si>
  <si>
    <t xml:space="preserve">      Sở Giao thông vận tải Tây Ninh công khai tình hình thực hiện dự toán thu-chi ngân sách Quý IV năm 2019 như sau:</t>
  </si>
  <si>
    <t>ĐVT: Triệu đồng</t>
  </si>
  <si>
    <t>STT</t>
  </si>
  <si>
    <t>Nội dung</t>
  </si>
  <si>
    <t>Dự toán năm 2019</t>
  </si>
  <si>
    <t>Thực hiện Quý IV năm 2019</t>
  </si>
  <si>
    <t>Thực hiện Quý IV năm 2019/Dự toán năm 2019 (tỷ lệ %)</t>
  </si>
  <si>
    <t>Cùng kỳ năm 2018
(đồng)</t>
  </si>
  <si>
    <t>Thực hiện Quý IV năm 2019 so với cùng kỳ năm 2018 (tỷ lệ %)</t>
  </si>
  <si>
    <t>A</t>
  </si>
  <si>
    <t>Tổng số thu, chi, nộp ngân sách PLP</t>
  </si>
  <si>
    <t>I</t>
  </si>
  <si>
    <t>Số thu PLP</t>
  </si>
  <si>
    <t>Lệ phí</t>
  </si>
  <si>
    <t>1.1</t>
  </si>
  <si>
    <r>
      <t>Lệ phí cấp, đổi GPLX</t>
    </r>
    <r>
      <rPr>
        <b/>
        <sz val="9"/>
        <color indexed="8"/>
        <rFont val="Times New Roman"/>
        <family val="1"/>
      </rPr>
      <t xml:space="preserve"> (J)</t>
    </r>
  </si>
  <si>
    <t>1.2</t>
  </si>
  <si>
    <r>
      <t>Lệ phí đóng lại số khung, số máy</t>
    </r>
    <r>
      <rPr>
        <b/>
        <sz val="9"/>
        <color indexed="8"/>
        <rFont val="Times New Roman"/>
        <family val="1"/>
      </rPr>
      <t xml:space="preserve"> (U2)</t>
    </r>
  </si>
  <si>
    <t>1.3</t>
  </si>
  <si>
    <r>
      <t>Lệ phí cấp CN đăng ký và biển số xe</t>
    </r>
    <r>
      <rPr>
        <b/>
        <sz val="9"/>
        <color indexed="8"/>
        <rFont val="Times New Roman"/>
        <family val="1"/>
      </rPr>
      <t xml:space="preserve"> (U1)</t>
    </r>
  </si>
  <si>
    <t>1.4</t>
  </si>
  <si>
    <r>
      <t xml:space="preserve">Lệ phí cấp, đổi bằng thuyền, máy trưởng </t>
    </r>
    <r>
      <rPr>
        <b/>
        <sz val="9"/>
        <color indexed="8"/>
        <rFont val="Times New Roman"/>
        <family val="1"/>
      </rPr>
      <t>(O)</t>
    </r>
  </si>
  <si>
    <t>1.5</t>
  </si>
  <si>
    <r>
      <t>Lệ phí cấp CN đặng ký PT TNĐ</t>
    </r>
    <r>
      <rPr>
        <b/>
        <sz val="9"/>
        <color indexed="8"/>
        <rFont val="Times New Roman"/>
        <family val="1"/>
      </rPr>
      <t xml:space="preserve"> (V)</t>
    </r>
  </si>
  <si>
    <t>Phí</t>
  </si>
  <si>
    <t>2.1</t>
  </si>
  <si>
    <r>
      <t xml:space="preserve">Phí sát hạch lái xe cơ giới đường bộ Ôtô </t>
    </r>
    <r>
      <rPr>
        <b/>
        <sz val="9"/>
        <rFont val="Times New Roman"/>
        <family val="1"/>
      </rPr>
      <t>(I)</t>
    </r>
  </si>
  <si>
    <t>2.2</t>
  </si>
  <si>
    <r>
      <t>Phí sát hạch lái xe cơ giới đường bộ Môtô</t>
    </r>
    <r>
      <rPr>
        <b/>
        <sz val="9"/>
        <rFont val="Times New Roman"/>
        <family val="1"/>
      </rPr>
      <t xml:space="preserve"> (X) </t>
    </r>
  </si>
  <si>
    <t>2.3</t>
  </si>
  <si>
    <r>
      <t xml:space="preserve">Phí thåm tra thiết kế công trình </t>
    </r>
    <r>
      <rPr>
        <b/>
        <sz val="9"/>
        <rFont val="Times New Roman"/>
        <family val="1"/>
      </rPr>
      <t>(W2)</t>
    </r>
  </si>
  <si>
    <t>2.4</t>
  </si>
  <si>
    <t>Phí thẩm tra, thẩm định cấp phép HĐ BTNĐ (Q2)</t>
  </si>
  <si>
    <t>II</t>
  </si>
  <si>
    <t>Chi từ nguồn thu phí được để lại</t>
  </si>
  <si>
    <t>Chi sự nghiệp</t>
  </si>
  <si>
    <t>KP thực hiện chế độ tự chủ</t>
  </si>
  <si>
    <t>KP không thực hiện chế độ tự chủ</t>
  </si>
  <si>
    <t>a</t>
  </si>
  <si>
    <t>Chi thanh toán cá nhân</t>
  </si>
  <si>
    <t>b</t>
  </si>
  <si>
    <t>Chi hàng hóa dịch vụ</t>
  </si>
  <si>
    <t>c</t>
  </si>
  <si>
    <t>Chi mua sắm, sữa chữa</t>
  </si>
  <si>
    <t>d</t>
  </si>
  <si>
    <t>Chi khác</t>
  </si>
  <si>
    <t>Chi quản lý hành chính</t>
  </si>
  <si>
    <t>III</t>
  </si>
  <si>
    <t>Số PLP nộp NSNN</t>
  </si>
  <si>
    <t>Lệ phí cấp, đổi GPLX (J)</t>
  </si>
  <si>
    <t>Lệ phí đóng lại số khung, số máy (U2)</t>
  </si>
  <si>
    <t>Lệ phí cấp CN đăng ký và biển số xe (U1)</t>
  </si>
  <si>
    <t>Lệ phí cấp, đổi bằng thuyền, máy trưởng (O)</t>
  </si>
  <si>
    <t>Lệ phí cấp CN đặng ký PT TNĐ (V)</t>
  </si>
  <si>
    <t>B</t>
  </si>
  <si>
    <t>Dự toán chi NSNN</t>
  </si>
  <si>
    <t>Nguồn ngân sách trong nước</t>
  </si>
  <si>
    <t xml:space="preserve">KP thực hiện chế độ tự chủ </t>
  </si>
  <si>
    <t>1.1.1</t>
  </si>
  <si>
    <t>Chi thanh toán cá nhân (2018 chuyển sang 286.232)</t>
  </si>
  <si>
    <t>1.1.2</t>
  </si>
  <si>
    <t>1.1.3</t>
  </si>
  <si>
    <t>1.1.4</t>
  </si>
  <si>
    <t>1.1.5</t>
  </si>
  <si>
    <t>KP tiết kiệm 10% THCCTL- TC13.14 (2018)</t>
  </si>
  <si>
    <t>1.2.1</t>
  </si>
  <si>
    <t>KP chi cho CB làm đầu mối KSTTHC</t>
  </si>
  <si>
    <t>1.2.2</t>
  </si>
  <si>
    <t xml:space="preserve">KP hoạt động của tổ chức cơ sở Đảng </t>
  </si>
  <si>
    <t>1.2.3</t>
  </si>
  <si>
    <t>KP đối nội, đối ngoại</t>
  </si>
  <si>
    <t>1.2.4</t>
  </si>
  <si>
    <t>KP thuê tư vấn lập chỉ số giá xây dựng</t>
  </si>
  <si>
    <t>1.2.5</t>
  </si>
  <si>
    <t>KP duy trị, áp dụng hệ thống quản lý chất lượng</t>
  </si>
  <si>
    <t>1.2.6</t>
  </si>
  <si>
    <t>KP chi mua sắm, sửa chữa</t>
  </si>
  <si>
    <t>1.2.7</t>
  </si>
  <si>
    <t xml:space="preserve">KP chi cho công tác thu lệ phí </t>
  </si>
  <si>
    <t>1.2.8</t>
  </si>
  <si>
    <t>KP hoạt động của nhóm công tác thực hiện những giải pháp mang tính đột phá về phát triển KT-XH lĩnh vực hạ tầng giao thông</t>
  </si>
  <si>
    <t>1.2.9</t>
  </si>
  <si>
    <t xml:space="preserve">KP rà soát VB </t>
  </si>
  <si>
    <t>1.2.10</t>
  </si>
  <si>
    <t>KP Ban hành VPQLPL</t>
  </si>
  <si>
    <t>1.2.11</t>
  </si>
  <si>
    <t>KP tiết kiệm 10% THCCTL- TC12.14 (2018)</t>
  </si>
  <si>
    <t>Chi sự nghiệp kinh tế</t>
  </si>
  <si>
    <t>2.1.1</t>
  </si>
  <si>
    <t>KP kiểm tra xử lý lục bình (bao gồm số chuyển nguồn: 1.940.000.000đ)</t>
  </si>
  <si>
    <t>2.2.2</t>
  </si>
  <si>
    <t>KP sửa đèn Led- TC12</t>
  </si>
  <si>
    <t xml:space="preserve">Chi Đảm bảo xã hội </t>
  </si>
  <si>
    <t>3.1</t>
  </si>
  <si>
    <t>KP hỗ trợ Tết Nguyên Đán 2019</t>
  </si>
  <si>
    <t>Chi chương trình mục tiêu quốc gia</t>
  </si>
  <si>
    <t>C</t>
  </si>
  <si>
    <t>Dự toán chi nguồn khác</t>
  </si>
  <si>
    <t>Nguồn trích 40% THCCTL (đảm bảo mức lương 1,39 triệu)</t>
  </si>
  <si>
    <t>Nguồn KP Ủy thác</t>
  </si>
  <si>
    <t>Nguồn KP 20% QLDA</t>
  </si>
  <si>
    <t>Nguồn thu trong năm (2018 chuyển sang: 101.608.000)</t>
  </si>
  <si>
    <t>Số sử dụng trong năm</t>
  </si>
  <si>
    <t>Đảm bảo chi TX cho NSNN</t>
  </si>
  <si>
    <t>Chi hoạt động QLDA (chi khoán công tác phí, chi văn phòng phẩm)</t>
  </si>
  <si>
    <t>KP tiết kiệm được CK</t>
  </si>
  <si>
    <t>Chi tăng thu nhập (55%)</t>
  </si>
  <si>
    <t>Dự kiến chi khen thưởng, phúc lợi</t>
  </si>
  <si>
    <t>Ngày     tháng 01 năm 2020</t>
  </si>
  <si>
    <t>Thủ trưởng đơn vị</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</si>
</sst>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00\ _F_B_-;\-* #,##0.00\ _F_B_-;_-* &quot;-&quot;??\ _F_B_-;_-@_-"/>
    <numFmt numFmtId="165" formatCode="#,##0.00_ ;\-#,##0.00\ "/>
    <numFmt numFmtId="166" formatCode="0.000000"/>
    <numFmt numFmtId="167" formatCode="#,##0.000000_ ;\-#,##0.000000\ "/>
    <numFmt numFmtId="168" formatCode="&quot;\&quot;#,##0.00;[Red]&quot;\&quot;&quot;\&quot;&quot;\&quot;&quot;\&quot;&quot;\&quot;&quot;\&quot;\-#,##0.00"/>
    <numFmt numFmtId="169" formatCode="&quot;\&quot;#,##0;[Red]&quot;\&quot;&quot;\&quot;\-#,##0"/>
    <numFmt numFmtId="170" formatCode="_-* #,##0.00_-;\-* #,##0.00_-;_-* &quot;-&quot;??_-;_-@_-"/>
    <numFmt numFmtId="171" formatCode="_-* #,##0\ &quot;€&quot;_-;\-* #,##0\ &quot;€&quot;_-;_-* &quot;-&quot;\ &quot;€&quot;_-;_-@_-"/>
    <numFmt numFmtId="172" formatCode="_-* #.##0.00\ _F_B_-;\-* #.##0.00\ _F_B_-;_-* &quot;-&quot;??\ _F_B_-;_-@_-"/>
    <numFmt numFmtId="173" formatCode="\$#,##0\ ;\(\$#,##0\)"/>
    <numFmt numFmtId="174" formatCode="&quot;\&quot;#,##0.00;[Red]&quot;\&quot;\-#,##0.00"/>
    <numFmt numFmtId="175" formatCode="&quot;\&quot;#,##0;[Red]&quot;\&quot;\-#,##0"/>
  </numFmts>
  <fonts count="42">
    <font>
      <sz val="10"/>
      <name val="VNI-Times"/>
    </font>
    <font>
      <sz val="11"/>
      <color theme="1"/>
      <name val="Calibri"/>
      <family val="2"/>
      <charset val="163"/>
      <scheme val="minor"/>
    </font>
    <font>
      <sz val="10"/>
      <name val="VNI-Times"/>
    </font>
    <font>
      <i/>
      <sz val="11"/>
      <name val="Times New Roman"/>
      <family val="1"/>
    </font>
    <font>
      <sz val="10"/>
      <name val="Times New Roman"/>
      <family val="1"/>
    </font>
    <font>
      <b/>
      <sz val="11"/>
      <name val="Times New Roman"/>
      <family val="1"/>
    </font>
    <font>
      <b/>
      <sz val="13"/>
      <name val="Times New Roman"/>
      <family val="1"/>
    </font>
    <font>
      <sz val="12"/>
      <name val="Times New Roman"/>
      <family val="1"/>
    </font>
    <font>
      <sz val="12"/>
      <color rgb="FF000000"/>
      <name val="Times New Roman"/>
      <family val="1"/>
    </font>
    <font>
      <sz val="11"/>
      <name val="Times New Roman"/>
      <family val="1"/>
    </font>
    <font>
      <i/>
      <sz val="10"/>
      <name val="Times New Roman"/>
      <family val="1"/>
    </font>
    <font>
      <i/>
      <sz val="9"/>
      <name val="Times New Roman"/>
      <family val="1"/>
    </font>
    <font>
      <b/>
      <sz val="9"/>
      <name val="Times New Roman"/>
      <family val="1"/>
    </font>
    <font>
      <b/>
      <sz val="9"/>
      <color theme="4"/>
      <name val="Times New Roman"/>
      <family val="1"/>
    </font>
    <font>
      <b/>
      <u/>
      <sz val="9"/>
      <name val="Times New Roman"/>
      <family val="1"/>
    </font>
    <font>
      <b/>
      <sz val="9"/>
      <color theme="1"/>
      <name val="Times New Roman"/>
      <family val="1"/>
    </font>
    <font>
      <sz val="9"/>
      <color theme="1"/>
      <name val="Times New Roman"/>
      <family val="1"/>
    </font>
    <font>
      <sz val="12"/>
      <name val="Times New Roman"/>
      <family val="1"/>
      <charset val="163"/>
    </font>
    <font>
      <b/>
      <sz val="9"/>
      <color indexed="8"/>
      <name val="Times New Roman"/>
      <family val="1"/>
    </font>
    <font>
      <sz val="9"/>
      <name val="Times New Roman"/>
      <family val="1"/>
    </font>
    <font>
      <sz val="8"/>
      <name val="Times New Roman"/>
      <family val="1"/>
    </font>
    <font>
      <b/>
      <sz val="9"/>
      <color rgb="FFFF0000"/>
      <name val="Times New Roman"/>
      <family val="1"/>
    </font>
    <font>
      <b/>
      <i/>
      <sz val="9"/>
      <name val="Times New Roman"/>
      <family val="1"/>
    </font>
    <font>
      <sz val="9"/>
      <color rgb="FFFF0000"/>
      <name val="Times New Roman"/>
      <family val="1"/>
    </font>
    <font>
      <sz val="12"/>
      <name val="VNI-Times"/>
    </font>
    <font>
      <i/>
      <sz val="9"/>
      <color rgb="FFFF0000"/>
      <name val="Times New Roman"/>
      <family val="1"/>
    </font>
    <font>
      <i/>
      <sz val="12"/>
      <color theme="1"/>
      <name val="Times New Roman"/>
      <family val="1"/>
    </font>
    <font>
      <i/>
      <sz val="13"/>
      <color theme="1"/>
      <name val="Cambria"/>
      <family val="1"/>
      <charset val="163"/>
      <scheme val="major"/>
    </font>
    <font>
      <b/>
      <sz val="12"/>
      <color theme="1"/>
      <name val="Times New Roman"/>
      <family val="1"/>
    </font>
    <font>
      <b/>
      <sz val="13"/>
      <color theme="1"/>
      <name val="Cambria"/>
      <family val="1"/>
      <charset val="163"/>
      <scheme val="major"/>
    </font>
    <font>
      <sz val="10"/>
      <name val="Arial"/>
      <family val="2"/>
    </font>
    <font>
      <sz val="14"/>
      <name val="??"/>
      <family val="3"/>
      <charset val="129"/>
    </font>
    <font>
      <sz val="10"/>
      <name val="???"/>
      <family val="3"/>
      <charset val="129"/>
    </font>
    <font>
      <i/>
      <sz val="12"/>
      <name val="VNI-Times"/>
    </font>
    <font>
      <sz val="10"/>
      <name val="VNI-Aptima"/>
    </font>
    <font>
      <b/>
      <sz val="12"/>
      <name val="Arial"/>
      <family val="2"/>
    </font>
    <font>
      <b/>
      <sz val="12"/>
      <name val="VN-NTime"/>
    </font>
    <font>
      <sz val="11"/>
      <color indexed="9"/>
      <name val="Arial"/>
      <family val="2"/>
    </font>
    <font>
      <sz val="14"/>
      <name val="뼻뮝"/>
      <family val="3"/>
      <charset val="129"/>
    </font>
    <font>
      <sz val="12"/>
      <name val="뼻뮝"/>
      <family val="1"/>
      <charset val="129"/>
    </font>
    <font>
      <sz val="12"/>
      <name val="바탕체"/>
      <family val="1"/>
      <charset val="129"/>
    </font>
    <font>
      <sz val="10"/>
      <name val="굴림체"/>
      <family val="3"/>
      <charset val="129"/>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s>
  <cellStyleXfs count="40">
    <xf numFmtId="0" fontId="0" fillId="0" borderId="0"/>
    <xf numFmtId="164" fontId="2" fillId="0" borderId="0" applyFont="0" applyFill="0" applyBorder="0" applyAlignment="0" applyProtection="0"/>
    <xf numFmtId="9" fontId="2" fillId="0" borderId="0" applyFont="0" applyFill="0" applyBorder="0" applyAlignment="0" applyProtection="0"/>
    <xf numFmtId="0" fontId="17" fillId="0" borderId="0"/>
    <xf numFmtId="0" fontId="24" fillId="0" borderId="0"/>
    <xf numFmtId="0" fontId="1" fillId="0" borderId="0"/>
    <xf numFmtId="168" fontId="30" fillId="0" borderId="0" applyFont="0" applyFill="0" applyBorder="0" applyAlignment="0" applyProtection="0"/>
    <xf numFmtId="0" fontId="31" fillId="0" borderId="0" applyFont="0" applyFill="0" applyBorder="0" applyAlignment="0" applyProtection="0"/>
    <xf numFmtId="169" fontId="30" fillId="0" borderId="0" applyFont="0" applyFill="0" applyBorder="0" applyAlignment="0" applyProtection="0"/>
    <xf numFmtId="40" fontId="31" fillId="0" borderId="0" applyFont="0" applyFill="0" applyBorder="0" applyAlignment="0" applyProtection="0"/>
    <xf numFmtId="38" fontId="31" fillId="0" borderId="0" applyFont="0" applyFill="0" applyBorder="0" applyAlignment="0" applyProtection="0"/>
    <xf numFmtId="10" fontId="30" fillId="0" borderId="0" applyFont="0" applyFill="0" applyBorder="0" applyAlignment="0" applyProtection="0"/>
    <xf numFmtId="0" fontId="32" fillId="0" borderId="0"/>
    <xf numFmtId="170" fontId="33" fillId="0" borderId="0"/>
    <xf numFmtId="164" fontId="33" fillId="0" borderId="0"/>
    <xf numFmtId="171" fontId="24" fillId="0" borderId="0" applyFont="0" applyFill="0" applyBorder="0" applyAlignment="0" applyProtection="0"/>
    <xf numFmtId="164" fontId="2" fillId="0" borderId="0" applyFont="0" applyFill="0" applyBorder="0" applyAlignment="0" applyProtection="0"/>
    <xf numFmtId="172" fontId="2" fillId="0" borderId="0" applyFont="0" applyFill="0" applyBorder="0" applyAlignment="0" applyProtection="0"/>
    <xf numFmtId="3" fontId="30" fillId="0" borderId="0" applyFont="0" applyFill="0" applyBorder="0" applyAlignment="0" applyProtection="0"/>
    <xf numFmtId="173" fontId="30" fillId="0" borderId="0" applyFont="0" applyFill="0" applyBorder="0" applyAlignment="0" applyProtection="0"/>
    <xf numFmtId="1" fontId="34" fillId="0" borderId="9" applyBorder="0"/>
    <xf numFmtId="0" fontId="30" fillId="0" borderId="0" applyFont="0" applyFill="0" applyBorder="0" applyAlignment="0" applyProtection="0"/>
    <xf numFmtId="2" fontId="30" fillId="0" borderId="0" applyFont="0" applyFill="0" applyBorder="0" applyAlignment="0" applyProtection="0"/>
    <xf numFmtId="0" fontId="35" fillId="0" borderId="10" applyNumberFormat="0" applyAlignment="0" applyProtection="0">
      <alignment horizontal="left" vertical="center"/>
    </xf>
    <xf numFmtId="0" fontId="35" fillId="0" borderId="11">
      <alignment horizontal="left" vertical="center"/>
    </xf>
    <xf numFmtId="0" fontId="36" fillId="0" borderId="2" applyNumberFormat="0" applyFont="0" applyFill="0" applyBorder="0" applyAlignment="0">
      <alignment horizontal="center"/>
    </xf>
    <xf numFmtId="0" fontId="37" fillId="0" borderId="0" applyFill="0" applyProtection="0"/>
    <xf numFmtId="0" fontId="30" fillId="0" borderId="0"/>
    <xf numFmtId="0" fontId="17" fillId="0" borderId="0"/>
    <xf numFmtId="40" fontId="38" fillId="0" borderId="0" applyFont="0" applyFill="0" applyBorder="0" applyAlignment="0" applyProtection="0"/>
    <xf numFmtId="38" fontId="38" fillId="0" borderId="0" applyFont="0" applyFill="0" applyBorder="0" applyAlignment="0" applyProtection="0"/>
    <xf numFmtId="0" fontId="38" fillId="0" borderId="0" applyFont="0" applyFill="0" applyBorder="0" applyAlignment="0" applyProtection="0"/>
    <xf numFmtId="0" fontId="38" fillId="0" borderId="0" applyFont="0" applyFill="0" applyBorder="0" applyAlignment="0" applyProtection="0"/>
    <xf numFmtId="10" fontId="30" fillId="0" borderId="0" applyFont="0" applyFill="0" applyBorder="0" applyAlignment="0" applyProtection="0"/>
    <xf numFmtId="0" fontId="39" fillId="0" borderId="0"/>
    <xf numFmtId="169" fontId="30" fillId="0" borderId="0" applyFont="0" applyFill="0" applyBorder="0" applyAlignment="0" applyProtection="0"/>
    <xf numFmtId="168" fontId="30" fillId="0" borderId="0" applyFont="0" applyFill="0" applyBorder="0" applyAlignment="0" applyProtection="0"/>
    <xf numFmtId="174" fontId="40" fillId="0" borderId="0" applyFont="0" applyFill="0" applyBorder="0" applyAlignment="0" applyProtection="0"/>
    <xf numFmtId="175" fontId="40" fillId="0" borderId="0" applyFont="0" applyFill="0" applyBorder="0" applyAlignment="0" applyProtection="0"/>
    <xf numFmtId="0" fontId="41" fillId="0" borderId="0"/>
  </cellStyleXfs>
  <cellXfs count="123">
    <xf numFmtId="0" fontId="0" fillId="0" borderId="0" xfId="0"/>
    <xf numFmtId="0" fontId="3" fillId="0" borderId="0" xfId="0" applyFont="1" applyAlignment="1">
      <alignment horizontal="center"/>
    </xf>
    <xf numFmtId="0" fontId="4" fillId="0" borderId="0" xfId="0" applyFont="1"/>
    <xf numFmtId="0" fontId="3" fillId="0" borderId="0" xfId="0" applyFont="1" applyAlignment="1">
      <alignment horizontal="center"/>
    </xf>
    <xf numFmtId="2" fontId="3" fillId="0" borderId="0" xfId="0" applyNumberFormat="1" applyFont="1" applyAlignment="1">
      <alignment horizontal="center"/>
    </xf>
    <xf numFmtId="0" fontId="5" fillId="0" borderId="0" xfId="0" applyFont="1" applyAlignment="1">
      <alignment horizontal="left"/>
    </xf>
    <xf numFmtId="2" fontId="4" fillId="0" borderId="0" xfId="0" applyNumberFormat="1" applyFont="1"/>
    <xf numFmtId="0" fontId="6" fillId="0" borderId="0" xfId="0" applyFont="1" applyAlignment="1">
      <alignment horizontal="center" wrapText="1"/>
    </xf>
    <xf numFmtId="0" fontId="7" fillId="0" borderId="0" xfId="0" applyFont="1" applyAlignment="1">
      <alignment horizontal="left" wrapText="1"/>
    </xf>
    <xf numFmtId="0" fontId="8" fillId="0" borderId="0" xfId="0" applyFont="1" applyAlignment="1">
      <alignment horizontal="left" wrapText="1"/>
    </xf>
    <xf numFmtId="0" fontId="7" fillId="0" borderId="0" xfId="0" applyFont="1" applyAlignment="1">
      <alignment horizontal="center"/>
    </xf>
    <xf numFmtId="0" fontId="9" fillId="0" borderId="0" xfId="0" applyFont="1"/>
    <xf numFmtId="2" fontId="9" fillId="0" borderId="0" xfId="0" applyNumberFormat="1" applyFont="1"/>
    <xf numFmtId="0" fontId="10" fillId="0" borderId="0" xfId="0" applyFont="1"/>
    <xf numFmtId="0" fontId="11" fillId="0" borderId="0" xfId="0" applyFont="1"/>
    <xf numFmtId="0" fontId="12" fillId="0" borderId="1" xfId="0" applyFont="1" applyBorder="1" applyAlignment="1">
      <alignment horizontal="center" vertical="center" wrapText="1"/>
    </xf>
    <xf numFmtId="2" fontId="12" fillId="0" borderId="1" xfId="0" applyNumberFormat="1" applyFont="1" applyBorder="1" applyAlignment="1">
      <alignment horizontal="center" vertical="center" wrapText="1"/>
    </xf>
    <xf numFmtId="1" fontId="12" fillId="0" borderId="1" xfId="0" applyNumberFormat="1" applyFont="1" applyBorder="1" applyAlignment="1">
      <alignment horizontal="center" vertical="center" wrapText="1"/>
    </xf>
    <xf numFmtId="1" fontId="12" fillId="0" borderId="2" xfId="0" applyNumberFormat="1" applyFont="1" applyBorder="1" applyAlignment="1">
      <alignment horizontal="center" vertical="center" wrapText="1"/>
    </xf>
    <xf numFmtId="1" fontId="13" fillId="0" borderId="1" xfId="0" applyNumberFormat="1" applyFont="1" applyBorder="1" applyAlignment="1">
      <alignment horizontal="center" vertical="center" wrapText="1"/>
    </xf>
    <xf numFmtId="0" fontId="12" fillId="2" borderId="3" xfId="0" applyFont="1" applyFill="1" applyBorder="1" applyAlignment="1">
      <alignment horizontal="center" vertical="center"/>
    </xf>
    <xf numFmtId="0" fontId="14" fillId="2" borderId="3" xfId="0" applyFont="1" applyFill="1" applyBorder="1" applyAlignment="1">
      <alignment horizontal="left" vertical="center"/>
    </xf>
    <xf numFmtId="165" fontId="14" fillId="2" borderId="3" xfId="1" applyNumberFormat="1" applyFont="1" applyFill="1" applyBorder="1" applyAlignment="1">
      <alignment vertical="center" wrapText="1"/>
    </xf>
    <xf numFmtId="9" fontId="14" fillId="3" borderId="4" xfId="2" applyFont="1" applyFill="1" applyBorder="1"/>
    <xf numFmtId="4" fontId="14" fillId="2" borderId="3" xfId="0" applyNumberFormat="1" applyFont="1" applyFill="1" applyBorder="1" applyAlignment="1">
      <alignment horizontal="right" vertical="center" wrapText="1"/>
    </xf>
    <xf numFmtId="9" fontId="14" fillId="2" borderId="3" xfId="2" applyFont="1" applyFill="1" applyBorder="1" applyAlignment="1">
      <alignment horizontal="right" vertical="center" wrapText="1"/>
    </xf>
    <xf numFmtId="0" fontId="15" fillId="0" borderId="5" xfId="0" applyFont="1" applyBorder="1" applyAlignment="1">
      <alignment horizontal="center"/>
    </xf>
    <xf numFmtId="0" fontId="15" fillId="0" borderId="5" xfId="0" applyFont="1" applyBorder="1"/>
    <xf numFmtId="165" fontId="12" fillId="0" borderId="5" xfId="1" applyNumberFormat="1" applyFont="1" applyBorder="1" applyAlignment="1"/>
    <xf numFmtId="9" fontId="12" fillId="0" borderId="5" xfId="2" applyFont="1" applyBorder="1"/>
    <xf numFmtId="4" fontId="12" fillId="0" borderId="5" xfId="0" applyNumberFormat="1" applyFont="1" applyBorder="1"/>
    <xf numFmtId="0" fontId="16" fillId="0" borderId="5" xfId="0" applyFont="1" applyBorder="1" applyAlignment="1">
      <alignment horizontal="center"/>
    </xf>
    <xf numFmtId="3" fontId="16" fillId="0" borderId="5" xfId="3" applyNumberFormat="1" applyFont="1" applyFill="1" applyBorder="1"/>
    <xf numFmtId="165" fontId="19" fillId="0" borderId="5" xfId="1" applyNumberFormat="1" applyFont="1" applyBorder="1" applyAlignment="1"/>
    <xf numFmtId="9" fontId="19" fillId="0" borderId="5" xfId="2" applyFont="1" applyBorder="1"/>
    <xf numFmtId="4" fontId="19" fillId="0" borderId="5" xfId="0" applyNumberFormat="1" applyFont="1" applyBorder="1"/>
    <xf numFmtId="3" fontId="16" fillId="0" borderId="5" xfId="3" applyNumberFormat="1" applyFont="1" applyBorder="1"/>
    <xf numFmtId="0" fontId="12" fillId="0" borderId="5" xfId="0" applyFont="1" applyBorder="1" applyAlignment="1">
      <alignment horizontal="center"/>
    </xf>
    <xf numFmtId="0" fontId="12" fillId="0" borderId="5" xfId="0" applyFont="1" applyBorder="1"/>
    <xf numFmtId="0" fontId="19" fillId="0" borderId="5" xfId="0" applyFont="1" applyBorder="1" applyAlignment="1">
      <alignment horizontal="center"/>
    </xf>
    <xf numFmtId="3" fontId="19" fillId="0" borderId="5" xfId="3" applyNumberFormat="1" applyFont="1" applyBorder="1"/>
    <xf numFmtId="0" fontId="16" fillId="0" borderId="5" xfId="0" applyFont="1" applyBorder="1"/>
    <xf numFmtId="165" fontId="20" fillId="0" borderId="5" xfId="1" applyNumberFormat="1" applyFont="1" applyFill="1" applyBorder="1" applyAlignment="1"/>
    <xf numFmtId="165" fontId="21" fillId="0" borderId="5" xfId="1" applyNumberFormat="1" applyFont="1" applyBorder="1" applyAlignment="1"/>
    <xf numFmtId="9" fontId="21" fillId="0" borderId="5" xfId="2" applyFont="1" applyBorder="1"/>
    <xf numFmtId="0" fontId="14" fillId="3" borderId="5" xfId="0" applyFont="1" applyFill="1" applyBorder="1" applyAlignment="1">
      <alignment horizontal="center"/>
    </xf>
    <xf numFmtId="0" fontId="14" fillId="3" borderId="5" xfId="0" applyFont="1" applyFill="1" applyBorder="1"/>
    <xf numFmtId="4" fontId="14" fillId="3" borderId="5" xfId="1" applyNumberFormat="1" applyFont="1" applyFill="1" applyBorder="1" applyAlignment="1"/>
    <xf numFmtId="165" fontId="14" fillId="3" borderId="5" xfId="1" applyNumberFormat="1" applyFont="1" applyFill="1" applyBorder="1" applyAlignment="1"/>
    <xf numFmtId="9" fontId="14" fillId="3" borderId="5" xfId="2" applyFont="1" applyFill="1" applyBorder="1"/>
    <xf numFmtId="4" fontId="14" fillId="3" borderId="5" xfId="0" applyNumberFormat="1" applyFont="1" applyFill="1" applyBorder="1"/>
    <xf numFmtId="0" fontId="14" fillId="4" borderId="5" xfId="0" applyFont="1" applyFill="1" applyBorder="1" applyAlignment="1">
      <alignment horizontal="center"/>
    </xf>
    <xf numFmtId="0" fontId="14" fillId="4" borderId="5" xfId="0" applyFont="1" applyFill="1" applyBorder="1"/>
    <xf numFmtId="4" fontId="14" fillId="4" borderId="5" xfId="1" applyNumberFormat="1" applyFont="1" applyFill="1" applyBorder="1" applyAlignment="1"/>
    <xf numFmtId="165" fontId="14" fillId="4" borderId="5" xfId="1" applyNumberFormat="1" applyFont="1" applyFill="1" applyBorder="1" applyAlignment="1"/>
    <xf numFmtId="9" fontId="14" fillId="4" borderId="5" xfId="2" applyFont="1" applyFill="1" applyBorder="1"/>
    <xf numFmtId="4" fontId="12" fillId="0" borderId="5" xfId="1" applyNumberFormat="1" applyFont="1" applyBorder="1" applyAlignment="1"/>
    <xf numFmtId="0" fontId="22" fillId="0" borderId="5" xfId="0" applyFont="1" applyBorder="1" applyAlignment="1">
      <alignment horizontal="center"/>
    </xf>
    <xf numFmtId="0" fontId="22" fillId="0" borderId="5" xfId="0" applyFont="1" applyBorder="1" applyAlignment="1">
      <alignment wrapText="1"/>
    </xf>
    <xf numFmtId="4" fontId="22" fillId="0" borderId="5" xfId="1" applyNumberFormat="1" applyFont="1" applyBorder="1" applyAlignment="1"/>
    <xf numFmtId="165" fontId="22" fillId="0" borderId="5" xfId="1" applyNumberFormat="1" applyFont="1" applyBorder="1" applyAlignment="1"/>
    <xf numFmtId="9" fontId="22" fillId="0" borderId="5" xfId="2" applyFont="1" applyBorder="1"/>
    <xf numFmtId="4" fontId="22" fillId="0" borderId="5" xfId="0" applyNumberFormat="1" applyFont="1" applyBorder="1"/>
    <xf numFmtId="0" fontId="19" fillId="0" borderId="5" xfId="0" applyFont="1" applyBorder="1"/>
    <xf numFmtId="4" fontId="19" fillId="0" borderId="5" xfId="1" applyNumberFormat="1" applyFont="1" applyBorder="1" applyAlignment="1"/>
    <xf numFmtId="165" fontId="19" fillId="0" borderId="5" xfId="1" applyNumberFormat="1" applyFont="1" applyFill="1" applyBorder="1" applyAlignment="1"/>
    <xf numFmtId="4" fontId="23" fillId="0" borderId="5" xfId="0" applyNumberFormat="1" applyFont="1" applyBorder="1"/>
    <xf numFmtId="9" fontId="23" fillId="0" borderId="5" xfId="2" applyFont="1" applyBorder="1"/>
    <xf numFmtId="0" fontId="22" fillId="0" borderId="5" xfId="0" applyFont="1" applyBorder="1"/>
    <xf numFmtId="2" fontId="22" fillId="0" borderId="5" xfId="1" applyNumberFormat="1" applyFont="1" applyBorder="1" applyAlignment="1"/>
    <xf numFmtId="4" fontId="4" fillId="0" borderId="0" xfId="0" applyNumberFormat="1" applyFont="1"/>
    <xf numFmtId="2" fontId="19" fillId="0" borderId="5" xfId="1" applyNumberFormat="1" applyFont="1" applyBorder="1" applyAlignment="1"/>
    <xf numFmtId="166" fontId="4" fillId="0" borderId="0" xfId="0" applyNumberFormat="1" applyFont="1"/>
    <xf numFmtId="0" fontId="19" fillId="0" borderId="5" xfId="0" applyNumberFormat="1" applyFont="1" applyBorder="1" applyAlignment="1">
      <alignment wrapText="1"/>
    </xf>
    <xf numFmtId="4" fontId="19" fillId="0" borderId="5" xfId="0" applyNumberFormat="1" applyFont="1" applyBorder="1" applyAlignment="1">
      <alignment horizontal="right"/>
    </xf>
    <xf numFmtId="0" fontId="20" fillId="0" borderId="5" xfId="4" applyFont="1" applyFill="1" applyBorder="1"/>
    <xf numFmtId="0" fontId="19" fillId="0" borderId="5" xfId="0" applyFont="1" applyBorder="1" applyAlignment="1">
      <alignment wrapText="1"/>
    </xf>
    <xf numFmtId="2" fontId="19" fillId="0" borderId="5" xfId="1" quotePrefix="1" applyNumberFormat="1" applyFont="1" applyBorder="1" applyAlignment="1"/>
    <xf numFmtId="167" fontId="19" fillId="0" borderId="5" xfId="1" applyNumberFormat="1" applyFont="1" applyBorder="1" applyAlignment="1"/>
    <xf numFmtId="4" fontId="21" fillId="0" borderId="5" xfId="0" applyNumberFormat="1" applyFont="1" applyBorder="1"/>
    <xf numFmtId="4" fontId="21" fillId="0" borderId="5" xfId="1" applyNumberFormat="1" applyFont="1" applyBorder="1" applyAlignment="1"/>
    <xf numFmtId="0" fontId="11" fillId="0" borderId="5" xfId="0" applyFont="1" applyBorder="1" applyAlignment="1">
      <alignment horizontal="center"/>
    </xf>
    <xf numFmtId="0" fontId="11" fillId="0" borderId="5" xfId="0" applyFont="1" applyBorder="1" applyAlignment="1">
      <alignment wrapText="1"/>
    </xf>
    <xf numFmtId="4" fontId="11" fillId="0" borderId="5" xfId="1" applyNumberFormat="1" applyFont="1" applyBorder="1" applyAlignment="1"/>
    <xf numFmtId="165" fontId="11" fillId="0" borderId="5" xfId="1" applyNumberFormat="1" applyFont="1" applyBorder="1" applyAlignment="1"/>
    <xf numFmtId="4" fontId="25" fillId="0" borderId="5" xfId="0" applyNumberFormat="1" applyFont="1" applyBorder="1"/>
    <xf numFmtId="0" fontId="11" fillId="0" borderId="5" xfId="0" applyFont="1" applyBorder="1"/>
    <xf numFmtId="0" fontId="12" fillId="0" borderId="6" xfId="0" applyFont="1" applyBorder="1" applyAlignment="1">
      <alignment horizontal="center"/>
    </xf>
    <xf numFmtId="0" fontId="12" fillId="0" borderId="5" xfId="0" applyFont="1" applyBorder="1" applyAlignment="1">
      <alignment wrapText="1"/>
    </xf>
    <xf numFmtId="4" fontId="12" fillId="0" borderId="6" xfId="1" applyNumberFormat="1" applyFont="1" applyBorder="1" applyAlignment="1"/>
    <xf numFmtId="165" fontId="12" fillId="0" borderId="6" xfId="1" applyNumberFormat="1" applyFont="1" applyBorder="1" applyAlignment="1"/>
    <xf numFmtId="4" fontId="21" fillId="0" borderId="6" xfId="0" applyNumberFormat="1" applyFont="1" applyBorder="1"/>
    <xf numFmtId="0" fontId="19" fillId="0" borderId="6" xfId="0" applyFont="1" applyBorder="1" applyAlignment="1">
      <alignment horizontal="center"/>
    </xf>
    <xf numFmtId="4" fontId="19" fillId="0" borderId="6" xfId="1" applyNumberFormat="1" applyFont="1" applyBorder="1" applyAlignment="1"/>
    <xf numFmtId="165" fontId="19" fillId="0" borderId="6" xfId="1" applyNumberFormat="1" applyFont="1" applyBorder="1" applyAlignment="1"/>
    <xf numFmtId="4" fontId="23" fillId="0" borderId="6" xfId="0" applyNumberFormat="1" applyFont="1" applyBorder="1"/>
    <xf numFmtId="0" fontId="12" fillId="3" borderId="5" xfId="0" applyFont="1" applyFill="1" applyBorder="1" applyAlignment="1">
      <alignment horizontal="center"/>
    </xf>
    <xf numFmtId="0" fontId="12" fillId="3" borderId="5" xfId="0" applyFont="1" applyFill="1" applyBorder="1"/>
    <xf numFmtId="0" fontId="12" fillId="3" borderId="5" xfId="1" applyNumberFormat="1" applyFont="1" applyFill="1" applyBorder="1" applyAlignment="1"/>
    <xf numFmtId="9" fontId="19" fillId="3" borderId="5" xfId="2" applyFont="1" applyFill="1" applyBorder="1"/>
    <xf numFmtId="4" fontId="12" fillId="3" borderId="5" xfId="0" applyNumberFormat="1" applyFont="1" applyFill="1" applyBorder="1"/>
    <xf numFmtId="165" fontId="23" fillId="0" borderId="6" xfId="1" applyNumberFormat="1" applyFont="1" applyBorder="1" applyAlignment="1"/>
    <xf numFmtId="4" fontId="19" fillId="0" borderId="6" xfId="0" applyNumberFormat="1" applyFont="1" applyBorder="1"/>
    <xf numFmtId="0" fontId="19" fillId="0" borderId="7" xfId="0" applyFont="1" applyBorder="1" applyAlignment="1">
      <alignment wrapText="1"/>
    </xf>
    <xf numFmtId="4" fontId="19" fillId="0" borderId="6" xfId="0" applyNumberFormat="1" applyFont="1" applyBorder="1" applyAlignment="1"/>
    <xf numFmtId="9" fontId="19" fillId="0" borderId="6" xfId="2" applyFont="1" applyBorder="1"/>
    <xf numFmtId="4" fontId="19" fillId="0" borderId="5" xfId="0" applyNumberFormat="1" applyFont="1" applyBorder="1" applyAlignment="1"/>
    <xf numFmtId="4" fontId="11" fillId="0" borderId="5" xfId="0" applyNumberFormat="1" applyFont="1" applyBorder="1" applyAlignment="1"/>
    <xf numFmtId="165" fontId="23" fillId="0" borderId="5" xfId="1" applyNumberFormat="1" applyFont="1" applyBorder="1" applyAlignment="1"/>
    <xf numFmtId="4" fontId="23" fillId="0" borderId="5" xfId="0" applyNumberFormat="1" applyFont="1" applyBorder="1" applyAlignment="1"/>
    <xf numFmtId="165" fontId="4" fillId="0" borderId="0" xfId="0" applyNumberFormat="1" applyFont="1"/>
    <xf numFmtId="165" fontId="25" fillId="0" borderId="5" xfId="1" applyNumberFormat="1" applyFont="1" applyBorder="1" applyAlignment="1"/>
    <xf numFmtId="4" fontId="25" fillId="0" borderId="5" xfId="0" applyNumberFormat="1" applyFont="1" applyBorder="1" applyAlignment="1"/>
    <xf numFmtId="0" fontId="11" fillId="0" borderId="8" xfId="0" applyFont="1" applyBorder="1" applyAlignment="1">
      <alignment horizontal="center"/>
    </xf>
    <xf numFmtId="0" fontId="11" fillId="0" borderId="8" xfId="0" applyFont="1" applyBorder="1" applyAlignment="1">
      <alignment wrapText="1"/>
    </xf>
    <xf numFmtId="165" fontId="11" fillId="0" borderId="8" xfId="1" applyNumberFormat="1" applyFont="1" applyBorder="1" applyAlignment="1"/>
    <xf numFmtId="165" fontId="25" fillId="0" borderId="8" xfId="1" applyNumberFormat="1" applyFont="1" applyBorder="1" applyAlignment="1"/>
    <xf numFmtId="9" fontId="19" fillId="0" borderId="8" xfId="2" applyFont="1" applyBorder="1"/>
    <xf numFmtId="4" fontId="25" fillId="0" borderId="8" xfId="0" applyNumberFormat="1" applyFont="1" applyBorder="1" applyAlignment="1"/>
    <xf numFmtId="0" fontId="26" fillId="0" borderId="0" xfId="5" applyFont="1" applyBorder="1" applyAlignment="1">
      <alignment horizontal="center"/>
    </xf>
    <xf numFmtId="0" fontId="27" fillId="0" borderId="0" xfId="5" applyFont="1" applyBorder="1" applyAlignment="1"/>
    <xf numFmtId="0" fontId="28" fillId="0" borderId="0" xfId="5" applyFont="1" applyAlignment="1">
      <alignment horizontal="center"/>
    </xf>
    <xf numFmtId="0" fontId="29" fillId="0" borderId="0" xfId="5" applyFont="1" applyAlignment="1"/>
  </cellXfs>
  <cellStyles count="40">
    <cellStyle name="??" xfId="6"/>
    <cellStyle name="?? [0.00]_PRODUCT DETAIL Q1" xfId="7"/>
    <cellStyle name="?? [0]" xfId="8"/>
    <cellStyle name="???? [0.00]_PRODUCT DETAIL Q1" xfId="9"/>
    <cellStyle name="????_PRODUCT DETAIL Q1" xfId="10"/>
    <cellStyle name="???_HOBONG" xfId="11"/>
    <cellStyle name="??_(????)??????" xfId="12"/>
    <cellStyle name="=" xfId="13"/>
    <cellStyle name="=_Book1" xfId="14"/>
    <cellStyle name="Comma" xfId="1" builtinId="3"/>
    <cellStyle name="Comma 2" xfId="15"/>
    <cellStyle name="Comma 3" xfId="16"/>
    <cellStyle name="Comma 3 2" xfId="17"/>
    <cellStyle name="Comma0" xfId="18"/>
    <cellStyle name="Currency0" xfId="19"/>
    <cellStyle name="CHUONG" xfId="20"/>
    <cellStyle name="Date" xfId="21"/>
    <cellStyle name="Fixed" xfId="22"/>
    <cellStyle name="Header1" xfId="23"/>
    <cellStyle name="Header2" xfId="24"/>
    <cellStyle name="ÑONVÒ" xfId="25"/>
    <cellStyle name="Normal" xfId="0" builtinId="0"/>
    <cellStyle name="Normal 2" xfId="26"/>
    <cellStyle name="Normal 2 2" xfId="27"/>
    <cellStyle name="Normal 3" xfId="5"/>
    <cellStyle name="Normal 4" xfId="28"/>
    <cellStyle name="Normal_6.15.BAOCAOPLP" xfId="3"/>
    <cellStyle name="Normal_Dutoan2013.13.8" xfId="4"/>
    <cellStyle name="Percent" xfId="2" builtinId="5"/>
    <cellStyle name="똿뗦먛귟 [0.00]_PRODUCT DETAIL Q1" xfId="29"/>
    <cellStyle name="똿뗦먛귟_PRODUCT DETAIL Q1" xfId="30"/>
    <cellStyle name="믅됞 [0.00]_PRODUCT DETAIL Q1" xfId="31"/>
    <cellStyle name="믅됞_PRODUCT DETAIL Q1" xfId="32"/>
    <cellStyle name="백분율_HOBONG" xfId="33"/>
    <cellStyle name="뷭?_BOOKSHIP" xfId="34"/>
    <cellStyle name="콤마 [0]_1202" xfId="35"/>
    <cellStyle name="콤마_1202" xfId="36"/>
    <cellStyle name="통화 [0]_1202" xfId="37"/>
    <cellStyle name="통화_1202" xfId="38"/>
    <cellStyle name="표준_(정보부문)월별인원계획" xfId="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anh%20Doogle\2019\GTVT\19.BCKHOANCHI%20201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inh\d\NHUT\HO-SO-1999\THI%20XA\LE%20VAN%20TAM\BC-LE%20VAN%20TA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ay7\d\CHIN\duthau-phongcanhsat\HUNG\LUUXLS\KHKTHUAT\CBINH\CDSPHAM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anh%20Doogle\2019\GTVT\CONGKHAITC\19.CONGKHAITC20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y7\d\LUUDIA\HUNG\LUUXLS\KHKTHUAT\CYEN\LUUXLS\KHKTHUAT\CBINH\NKUBAN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ay7\d\LUUDIA\HUNG\LUUXLS\KHKTHUAT\CYEN\LUUXLS\KHKTHUAT\CBINH\NKUBAN8.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HDONG_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ddd_n2\c\DATA\NHUT\DT_MAU\DU_TOA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ay7\d\LUU\Dulieu\EXCEL\FILE_LE\Nam%202002\DMChau\DMChau\Khandai_DMC.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ay7\d\HUNG\LUUXLS\KHKTHUAT\CBINH\CDSPHAM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ay7\d\LUUDIA\HUNG\LUUXLS\KHKTHUAT\CYEN\LUUXLS\KHKTHUAT\CBINH\CDSPHAM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UKIEN.PHI"/>
      <sheetName val="DUKIEN.LEPHI"/>
      <sheetName val="DUKIEN.NSNN40%"/>
      <sheetName val="DUKIEN.NSNN"/>
      <sheetName val="BCKHOANCHI"/>
      <sheetName val="QII.19.PHANBOQUY"/>
    </sheetNames>
    <sheetDataSet>
      <sheetData sheetId="0">
        <row r="7">
          <cell r="E7">
            <v>2350</v>
          </cell>
          <cell r="O7">
            <v>792.27</v>
          </cell>
        </row>
        <row r="8">
          <cell r="E8">
            <v>450</v>
          </cell>
        </row>
        <row r="9">
          <cell r="O9">
            <v>206.27</v>
          </cell>
        </row>
        <row r="10">
          <cell r="E10">
            <v>220</v>
          </cell>
          <cell r="O10">
            <v>7.3924669999999999</v>
          </cell>
        </row>
        <row r="13">
          <cell r="E13">
            <v>235</v>
          </cell>
          <cell r="O13">
            <v>0</v>
          </cell>
        </row>
        <row r="14">
          <cell r="E14">
            <v>45</v>
          </cell>
          <cell r="O14">
            <v>0</v>
          </cell>
        </row>
        <row r="16">
          <cell r="E16">
            <v>22</v>
          </cell>
          <cell r="O16">
            <v>0.73924670000000003</v>
          </cell>
        </row>
        <row r="17">
          <cell r="O17">
            <v>0</v>
          </cell>
        </row>
        <row r="25">
          <cell r="E25">
            <v>153.5</v>
          </cell>
          <cell r="O25">
            <v>38.826031999999998</v>
          </cell>
        </row>
        <row r="51">
          <cell r="E51">
            <v>2577.1504999999997</v>
          </cell>
          <cell r="O51">
            <v>813.18399999999997</v>
          </cell>
        </row>
        <row r="93">
          <cell r="E93">
            <v>48</v>
          </cell>
        </row>
        <row r="121">
          <cell r="E121">
            <v>9</v>
          </cell>
        </row>
      </sheetData>
      <sheetData sheetId="1">
        <row r="7">
          <cell r="E7">
            <v>4450</v>
          </cell>
          <cell r="O7">
            <v>1114.425</v>
          </cell>
        </row>
        <row r="8">
          <cell r="E8">
            <v>0.30000000000000004</v>
          </cell>
        </row>
        <row r="9">
          <cell r="E9">
            <v>90</v>
          </cell>
          <cell r="O9">
            <v>7.05</v>
          </cell>
        </row>
        <row r="10">
          <cell r="E10">
            <v>2</v>
          </cell>
          <cell r="O10">
            <v>1.45</v>
          </cell>
        </row>
        <row r="11">
          <cell r="E11">
            <v>2.7</v>
          </cell>
          <cell r="O11">
            <v>0.35</v>
          </cell>
        </row>
        <row r="16">
          <cell r="E16">
            <v>2461.5</v>
          </cell>
          <cell r="O16">
            <v>1579.7555670000002</v>
          </cell>
        </row>
      </sheetData>
      <sheetData sheetId="2"/>
      <sheetData sheetId="3">
        <row r="11">
          <cell r="E11">
            <v>3397.5592669999996</v>
          </cell>
          <cell r="O11">
            <v>982.65813500000002</v>
          </cell>
        </row>
        <row r="42">
          <cell r="E42">
            <v>704.76073199999996</v>
          </cell>
          <cell r="O42">
            <v>161.093546</v>
          </cell>
        </row>
        <row r="83">
          <cell r="E83">
            <v>124</v>
          </cell>
          <cell r="O83">
            <v>26.667000000000002</v>
          </cell>
        </row>
        <row r="93">
          <cell r="E93">
            <v>0</v>
          </cell>
        </row>
        <row r="111">
          <cell r="E111">
            <v>64</v>
          </cell>
          <cell r="O111">
            <v>-20.813999999999997</v>
          </cell>
        </row>
        <row r="119">
          <cell r="E119">
            <v>16</v>
          </cell>
        </row>
        <row r="123">
          <cell r="E123">
            <v>45</v>
          </cell>
        </row>
        <row r="132">
          <cell r="E132">
            <v>90</v>
          </cell>
        </row>
        <row r="142">
          <cell r="E142">
            <v>59</v>
          </cell>
        </row>
        <row r="151">
          <cell r="E151">
            <v>6</v>
          </cell>
        </row>
        <row r="154">
          <cell r="E154">
            <v>75</v>
          </cell>
        </row>
        <row r="159">
          <cell r="E159">
            <v>72</v>
          </cell>
        </row>
        <row r="165">
          <cell r="E165">
            <v>1965</v>
          </cell>
        </row>
        <row r="169">
          <cell r="E169">
            <v>7950</v>
          </cell>
        </row>
        <row r="170">
          <cell r="E170">
            <v>22.8</v>
          </cell>
        </row>
        <row r="172">
          <cell r="E172">
            <v>30</v>
          </cell>
        </row>
      </sheetData>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 KPHI 1"/>
      <sheetName val="Sheet1"/>
      <sheetName val="BC (CU)"/>
      <sheetName val="BC L-V-Tam"/>
      <sheetName val="DG-K.PHI 1"/>
      <sheetName val="DG-K.PHI 2"/>
      <sheetName val="DG-K.PHI 3"/>
      <sheetName val="CONG-SUA"/>
      <sheetName val="DEN BU"/>
      <sheetName val="TH KPHI 1"/>
      <sheetName val="TH KPHI 2"/>
      <sheetName val="TH KPHI 3"/>
      <sheetName val="cong trai"/>
      <sheetName val="cong phai"/>
      <sheetName val="KCAU 2L (p.an 1)"/>
      <sheetName val="KCAU 3L (p.an 2)"/>
      <sheetName val="TH KPHI 2 (2)"/>
      <sheetName val="TH KPHI (chinh)"/>
      <sheetName val="CONG-LVT (CU)"/>
      <sheetName val="TH VLIEU 1"/>
      <sheetName val="BIA BCAO"/>
      <sheetName val="MUC LUC (D)"/>
      <sheetName val="CAC CT NAM 2004"/>
      <sheetName val="T3"/>
      <sheetName val="T4"/>
      <sheetName val="T5"/>
      <sheetName val="T6"/>
      <sheetName val="T7"/>
      <sheetName val="T8"/>
      <sheetName val="T9"/>
      <sheetName val="T10"/>
      <sheetName val="T11"/>
      <sheetName val="T12"/>
      <sheetName val="DThu"/>
      <sheetName val="Chart1"/>
      <sheetName val="THop Vtu"/>
      <sheetName val="XL4Poppy"/>
      <sheetName val="BC L_V_Tam"/>
      <sheetName val="Giathanh1m3BT"/>
      <sheetName val="Sheet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sheetData sheetId="36"/>
      <sheetData sheetId="37"/>
      <sheetData sheetId="38" refreshError="1"/>
      <sheetData sheetId="3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Sheet1 (3)"/>
      <sheetName val="Sheet2"/>
      <sheetName val="Sheet3  "/>
      <sheetName val="Sheet1 (4)"/>
      <sheetName val="Sheet1 (5)"/>
      <sheetName val="Sheet1 (6)"/>
      <sheetName val="Sheet2 (2)"/>
    </sheetNames>
    <sheetDataSet>
      <sheetData sheetId="0"/>
      <sheetData sheetId="1"/>
      <sheetData sheetId="2"/>
      <sheetData sheetId="3"/>
      <sheetData sheetId="4"/>
      <sheetData sheetId="5"/>
      <sheetData sheetId="6"/>
      <sheetData sheetId="7" refreshError="1">
        <row r="16">
          <cell r="I16">
            <v>2415421.9700000002</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01.TT61.TH"/>
      <sheetName val="BS02.TT61.VPSO"/>
      <sheetName val="BS03.TT61.VPSO"/>
      <sheetName val="BS04.2018"/>
      <sheetName val="00000000"/>
      <sheetName val="BS03.QI-2019"/>
      <sheetName val="BS03.QII-2019"/>
      <sheetName val="BS03.6T-2019"/>
      <sheetName val="BS03.QIII-2019"/>
      <sheetName val="BS03.QIV-2019"/>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3)"/>
      <sheetName val="Sheet1 (4)"/>
      <sheetName val="Sheet1"/>
      <sheetName val="kiem ke quy"/>
      <sheetName val="Sheet3"/>
      <sheetName val="00000000"/>
      <sheetName val="10000000"/>
      <sheetName val="XL4Poppy"/>
    </sheetNames>
    <sheetDataSet>
      <sheetData sheetId="0" refreshError="1"/>
      <sheetData sheetId="1" refreshError="1">
        <row r="51">
          <cell r="J51">
            <v>12152369.620000003</v>
          </cell>
          <cell r="K51">
            <v>480591.08999999997</v>
          </cell>
        </row>
      </sheetData>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3)"/>
      <sheetName val="Sheet1 (4)"/>
      <sheetName val="Sheet1 (5)"/>
      <sheetName val="Sheet9 (2)"/>
    </sheetNames>
    <sheetDataSet>
      <sheetData sheetId="0" refreshError="1"/>
      <sheetData sheetId="1" refreshError="1"/>
      <sheetData sheetId="2" refreshError="1"/>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2"/>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5"/>
      <sheetName val="Sheet16"/>
      <sheetName val="Sheet17"/>
      <sheetName val="Sheet18"/>
      <sheetName val="Sheet20"/>
      <sheetName val="Sheet21"/>
      <sheetName val="Sheet22"/>
      <sheetName val="Sheet23"/>
      <sheetName val="Sheet24"/>
      <sheetName val="Sheet25"/>
      <sheetName val="Sheet26"/>
      <sheetName val="Sheet19"/>
      <sheetName val="XDCB"/>
      <sheetName val="Sheet1 (6)"/>
      <sheetName val="XL4Poppy"/>
      <sheetName val="DI-ES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DCB"/>
      <sheetName val="BANGTRA"/>
      <sheetName val="Sheet1"/>
      <sheetName val="Sheet2"/>
      <sheetName val="Sheet3"/>
      <sheetName val="C.SET"/>
      <sheetName val="DIEN"/>
      <sheetName val="NUOC"/>
      <sheetName val="LEPHIQUACAU"/>
      <sheetName val="Sheet5"/>
      <sheetName val="PTVL"/>
      <sheetName val="DIA CHI VL"/>
      <sheetName val="DON GIA"/>
      <sheetName val="VAN CHUYEN VT (2)"/>
      <sheetName val="THVL"/>
      <sheetName val="KINH PHI"/>
      <sheetName val="Sheet4"/>
      <sheetName val="Sheet4 (2)"/>
      <sheetName val="SL&amp;DATA"/>
      <sheetName val="KINH PHI (2)"/>
      <sheetName val="BC L-V-Tam"/>
      <sheetName val="gvl"/>
      <sheetName val="D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oiluong"/>
      <sheetName val="vattu"/>
      <sheetName val="kinhphi"/>
      <sheetName val="dinhmuc"/>
      <sheetName val="khoan"/>
      <sheetName val="Sheet6"/>
      <sheetName val="XL4Poppy"/>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Sheet1 (3)"/>
      <sheetName val="Sheet2"/>
      <sheetName val="Sheet3  "/>
      <sheetName val="Sheet1 (4)"/>
      <sheetName val="Sheet1 (5)"/>
      <sheetName val="Sheet1 (6)"/>
      <sheetName val="Sheet2 (2)"/>
      <sheetName val="kiem ke quy"/>
      <sheetName val="Sheet3"/>
      <sheetName val="00000000"/>
      <sheetName val="10000000"/>
      <sheetName val="XL4Poppy"/>
    </sheetNames>
    <sheetDataSet>
      <sheetData sheetId="0"/>
      <sheetData sheetId="1"/>
      <sheetData sheetId="2"/>
      <sheetData sheetId="3"/>
      <sheetData sheetId="4"/>
      <sheetData sheetId="5"/>
      <sheetData sheetId="6"/>
      <sheetData sheetId="7" refreshError="1">
        <row r="16">
          <cell r="I16">
            <v>2415421.9700000002</v>
          </cell>
        </row>
      </sheetData>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Sheet1 (3)"/>
      <sheetName val="Sheet2"/>
      <sheetName val="Sheet3  "/>
      <sheetName val="Sheet1 (4)"/>
      <sheetName val="Sheet1 (5)"/>
      <sheetName val="Sheet1 (6)"/>
      <sheetName val="Sheet2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6">
          <cell r="I16">
            <v>2415421.9700000002</v>
          </cell>
          <cell r="J16">
            <v>301117.30999999994</v>
          </cell>
        </row>
      </sheetData>
      <sheetData sheetId="8" refreshError="1">
        <row r="15">
          <cell r="F15">
            <v>11357975.9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88"/>
  <sheetViews>
    <sheetView tabSelected="1" topLeftCell="A16" workbookViewId="0">
      <selection activeCell="I10" sqref="I10"/>
    </sheetView>
  </sheetViews>
  <sheetFormatPr defaultRowHeight="12.75"/>
  <cols>
    <col min="1" max="1" width="5" style="2" customWidth="1"/>
    <col min="2" max="2" width="4.140625" style="2" customWidth="1"/>
    <col min="3" max="3" width="40.7109375" style="2" customWidth="1"/>
    <col min="4" max="5" width="13" style="6" customWidth="1"/>
    <col min="6" max="6" width="13.85546875" style="2" customWidth="1"/>
    <col min="7" max="7" width="16.140625" style="2" hidden="1" customWidth="1"/>
    <col min="8" max="8" width="13.85546875" style="2" customWidth="1"/>
    <col min="9" max="9" width="9.140625" style="2"/>
    <col min="10" max="10" width="9.5703125" style="2" bestFit="1" customWidth="1"/>
    <col min="11" max="16384" width="9.140625" style="2"/>
  </cols>
  <sheetData>
    <row r="1" spans="2:8" ht="15">
      <c r="B1" s="1" t="s">
        <v>0</v>
      </c>
      <c r="C1" s="1"/>
      <c r="D1" s="1"/>
      <c r="E1" s="1"/>
      <c r="F1" s="1"/>
      <c r="G1" s="1"/>
      <c r="H1" s="1"/>
    </row>
    <row r="2" spans="2:8" ht="7.5" customHeight="1">
      <c r="B2" s="3"/>
      <c r="C2" s="3"/>
      <c r="D2" s="4"/>
      <c r="E2" s="4"/>
      <c r="F2" s="3"/>
      <c r="G2" s="3"/>
      <c r="H2" s="3"/>
    </row>
    <row r="3" spans="2:8" ht="14.25">
      <c r="B3" s="5" t="s">
        <v>1</v>
      </c>
    </row>
    <row r="4" spans="2:8" ht="14.25">
      <c r="B4" s="5" t="s">
        <v>2</v>
      </c>
    </row>
    <row r="5" spans="2:8" ht="16.5" customHeight="1">
      <c r="B5" s="7" t="s">
        <v>3</v>
      </c>
      <c r="C5" s="7"/>
      <c r="D5" s="7"/>
      <c r="E5" s="7"/>
      <c r="F5" s="7"/>
      <c r="G5" s="7"/>
      <c r="H5" s="7"/>
    </row>
    <row r="6" spans="2:8" ht="31.5" customHeight="1">
      <c r="B6" s="8" t="s">
        <v>4</v>
      </c>
      <c r="C6" s="8"/>
      <c r="D6" s="8"/>
      <c r="E6" s="8"/>
      <c r="F6" s="8"/>
      <c r="G6" s="8"/>
      <c r="H6" s="8"/>
    </row>
    <row r="7" spans="2:8" ht="66" customHeight="1">
      <c r="B7" s="9" t="s">
        <v>5</v>
      </c>
      <c r="C7" s="9"/>
      <c r="D7" s="9"/>
      <c r="E7" s="9"/>
      <c r="F7" s="9"/>
      <c r="G7" s="9"/>
      <c r="H7" s="9"/>
    </row>
    <row r="8" spans="2:8" ht="33" customHeight="1">
      <c r="B8" s="8" t="s">
        <v>6</v>
      </c>
      <c r="C8" s="8"/>
      <c r="D8" s="8"/>
      <c r="E8" s="8"/>
      <c r="F8" s="8"/>
      <c r="G8" s="8"/>
      <c r="H8" s="8"/>
    </row>
    <row r="9" spans="2:8" ht="15.75">
      <c r="B9" s="10"/>
      <c r="C9" s="11"/>
      <c r="D9" s="12"/>
      <c r="E9" s="12"/>
      <c r="F9" s="11"/>
      <c r="G9" s="13"/>
      <c r="H9" s="14" t="s">
        <v>7</v>
      </c>
    </row>
    <row r="10" spans="2:8" ht="48" customHeight="1">
      <c r="B10" s="15" t="s">
        <v>8</v>
      </c>
      <c r="C10" s="15" t="s">
        <v>9</v>
      </c>
      <c r="D10" s="16" t="s">
        <v>10</v>
      </c>
      <c r="E10" s="16" t="s">
        <v>11</v>
      </c>
      <c r="F10" s="15" t="s">
        <v>12</v>
      </c>
      <c r="G10" s="15" t="s">
        <v>13</v>
      </c>
      <c r="H10" s="15" t="s">
        <v>14</v>
      </c>
    </row>
    <row r="11" spans="2:8">
      <c r="B11" s="15">
        <v>1</v>
      </c>
      <c r="C11" s="15">
        <v>2</v>
      </c>
      <c r="D11" s="17">
        <v>3</v>
      </c>
      <c r="E11" s="17">
        <v>4</v>
      </c>
      <c r="F11" s="18">
        <v>5</v>
      </c>
      <c r="G11" s="19"/>
      <c r="H11" s="17">
        <v>6</v>
      </c>
    </row>
    <row r="12" spans="2:8">
      <c r="B12" s="20" t="s">
        <v>15</v>
      </c>
      <c r="C12" s="21" t="s">
        <v>16</v>
      </c>
      <c r="D12" s="22">
        <f>SUM(D13)</f>
        <v>7565</v>
      </c>
      <c r="E12" s="22">
        <f>SUM(E13)</f>
        <v>2129.2074669999997</v>
      </c>
      <c r="F12" s="23">
        <f t="shared" ref="F12:F23" si="0">E12/D12</f>
        <v>0.2814550518175809</v>
      </c>
      <c r="G12" s="24">
        <f>SUM(G13)</f>
        <v>1516.9549999999999</v>
      </c>
      <c r="H12" s="25">
        <f t="shared" ref="H12:H75" si="1">E12/G12</f>
        <v>1.4036062157414029</v>
      </c>
    </row>
    <row r="13" spans="2:8">
      <c r="B13" s="26" t="s">
        <v>17</v>
      </c>
      <c r="C13" s="27" t="s">
        <v>18</v>
      </c>
      <c r="D13" s="28">
        <f>SUM(D14,D20)</f>
        <v>7565</v>
      </c>
      <c r="E13" s="28">
        <f>SUM(E14,E20)</f>
        <v>2129.2074669999997</v>
      </c>
      <c r="F13" s="29">
        <f t="shared" si="0"/>
        <v>0.2814550518175809</v>
      </c>
      <c r="G13" s="30">
        <f>SUM(G14,G20)</f>
        <v>1516.9549999999999</v>
      </c>
      <c r="H13" s="29">
        <f t="shared" si="1"/>
        <v>1.4036062157414029</v>
      </c>
    </row>
    <row r="14" spans="2:8">
      <c r="B14" s="26">
        <v>1</v>
      </c>
      <c r="C14" s="27" t="s">
        <v>19</v>
      </c>
      <c r="D14" s="28">
        <f>SUM(D15:D19)</f>
        <v>4545</v>
      </c>
      <c r="E14" s="28">
        <f>SUM(E15:E19)</f>
        <v>1123.2749999999999</v>
      </c>
      <c r="F14" s="29">
        <f t="shared" si="0"/>
        <v>0.24714521452145211</v>
      </c>
      <c r="G14" s="30">
        <f>SUM(G15:G19)</f>
        <v>842.51499999999999</v>
      </c>
      <c r="H14" s="29">
        <f t="shared" si="1"/>
        <v>1.3332403577384377</v>
      </c>
    </row>
    <row r="15" spans="2:8">
      <c r="B15" s="31" t="s">
        <v>20</v>
      </c>
      <c r="C15" s="32" t="s">
        <v>21</v>
      </c>
      <c r="D15" s="33">
        <f>[1]DUKIEN.LEPHI!$E$7</f>
        <v>4450</v>
      </c>
      <c r="E15" s="33">
        <f>[1]DUKIEN.LEPHI!$O$7</f>
        <v>1114.425</v>
      </c>
      <c r="F15" s="34">
        <f t="shared" si="0"/>
        <v>0.25043258426966292</v>
      </c>
      <c r="G15" s="35">
        <v>803.38499999999999</v>
      </c>
      <c r="H15" s="34">
        <f t="shared" si="1"/>
        <v>1.3871618215425978</v>
      </c>
    </row>
    <row r="16" spans="2:8">
      <c r="B16" s="31" t="s">
        <v>22</v>
      </c>
      <c r="C16" s="36" t="s">
        <v>23</v>
      </c>
      <c r="D16" s="33">
        <f>[1]DUKIEN.LEPHI!$E$8</f>
        <v>0.30000000000000004</v>
      </c>
      <c r="E16" s="33">
        <f>[1]DUKIEN.LEPHI!$O$8</f>
        <v>0</v>
      </c>
      <c r="F16" s="34">
        <f t="shared" si="0"/>
        <v>0</v>
      </c>
      <c r="G16" s="35">
        <v>0.1</v>
      </c>
      <c r="H16" s="34">
        <f>E16/G16</f>
        <v>0</v>
      </c>
    </row>
    <row r="17" spans="2:8">
      <c r="B17" s="31" t="s">
        <v>24</v>
      </c>
      <c r="C17" s="32" t="s">
        <v>25</v>
      </c>
      <c r="D17" s="33">
        <f>[1]DUKIEN.LEPHI!$E$9</f>
        <v>90</v>
      </c>
      <c r="E17" s="33">
        <f>[1]DUKIEN.LEPHI!$O$9</f>
        <v>7.05</v>
      </c>
      <c r="F17" s="34">
        <f t="shared" si="0"/>
        <v>7.8333333333333338E-2</v>
      </c>
      <c r="G17" s="35">
        <v>37.299999999999997</v>
      </c>
      <c r="H17" s="34">
        <f t="shared" si="1"/>
        <v>0.18900804289544237</v>
      </c>
    </row>
    <row r="18" spans="2:8">
      <c r="B18" s="31" t="s">
        <v>26</v>
      </c>
      <c r="C18" s="36" t="s">
        <v>27</v>
      </c>
      <c r="D18" s="33">
        <f>[1]DUKIEN.LEPHI!$E$10</f>
        <v>2</v>
      </c>
      <c r="E18" s="33">
        <f>[1]DUKIEN.LEPHI!$O$10</f>
        <v>1.45</v>
      </c>
      <c r="F18" s="34">
        <f t="shared" si="0"/>
        <v>0.72499999999999998</v>
      </c>
      <c r="G18" s="35">
        <v>1.1000000000000001</v>
      </c>
      <c r="H18" s="34">
        <f t="shared" si="1"/>
        <v>1.3181818181818181</v>
      </c>
    </row>
    <row r="19" spans="2:8">
      <c r="B19" s="31" t="s">
        <v>28</v>
      </c>
      <c r="C19" s="36" t="s">
        <v>29</v>
      </c>
      <c r="D19" s="33">
        <f>[1]DUKIEN.LEPHI!$E$11</f>
        <v>2.7</v>
      </c>
      <c r="E19" s="33">
        <f>[1]DUKIEN.LEPHI!$O$11</f>
        <v>0.35</v>
      </c>
      <c r="F19" s="34">
        <f t="shared" si="0"/>
        <v>0.12962962962962962</v>
      </c>
      <c r="G19" s="35">
        <v>0.63</v>
      </c>
      <c r="H19" s="34">
        <f t="shared" si="1"/>
        <v>0.55555555555555547</v>
      </c>
    </row>
    <row r="20" spans="2:8">
      <c r="B20" s="37">
        <v>2</v>
      </c>
      <c r="C20" s="38" t="s">
        <v>30</v>
      </c>
      <c r="D20" s="28">
        <f>SUM(D21:D24)</f>
        <v>3020</v>
      </c>
      <c r="E20" s="28">
        <f>SUM(E21:E24)</f>
        <v>1005.932467</v>
      </c>
      <c r="F20" s="29">
        <f t="shared" si="0"/>
        <v>0.33309022086092716</v>
      </c>
      <c r="G20" s="30">
        <f>SUM(G21:G24)</f>
        <v>674.44</v>
      </c>
      <c r="H20" s="29">
        <f t="shared" si="1"/>
        <v>1.4915077204792122</v>
      </c>
    </row>
    <row r="21" spans="2:8">
      <c r="B21" s="39" t="s">
        <v>31</v>
      </c>
      <c r="C21" s="40" t="s">
        <v>32</v>
      </c>
      <c r="D21" s="33">
        <f>[1]DUKIEN.PHI!$E$7</f>
        <v>2350</v>
      </c>
      <c r="E21" s="33">
        <f>[1]DUKIEN.PHI!$O$7</f>
        <v>792.27</v>
      </c>
      <c r="F21" s="34">
        <f t="shared" si="0"/>
        <v>0.33713617021276593</v>
      </c>
      <c r="G21" s="35">
        <v>546.84</v>
      </c>
      <c r="H21" s="34">
        <f t="shared" si="1"/>
        <v>1.4488150098749175</v>
      </c>
    </row>
    <row r="22" spans="2:8">
      <c r="B22" s="39" t="s">
        <v>33</v>
      </c>
      <c r="C22" s="40" t="s">
        <v>34</v>
      </c>
      <c r="D22" s="33">
        <f>[1]DUKIEN.PHI!$E$8+[1]DUKIEN.PHI!$E$9</f>
        <v>450</v>
      </c>
      <c r="E22" s="33">
        <f>[1]DUKIEN.PHI!$O$9</f>
        <v>206.27</v>
      </c>
      <c r="F22" s="34">
        <f t="shared" si="0"/>
        <v>0.45837777777777777</v>
      </c>
      <c r="G22" s="35">
        <v>124.7</v>
      </c>
      <c r="H22" s="34">
        <f t="shared" si="1"/>
        <v>1.6541299117882919</v>
      </c>
    </row>
    <row r="23" spans="2:8">
      <c r="B23" s="39" t="s">
        <v>35</v>
      </c>
      <c r="C23" s="40" t="s">
        <v>36</v>
      </c>
      <c r="D23" s="33">
        <f>[1]DUKIEN.PHI!$E$10</f>
        <v>220</v>
      </c>
      <c r="E23" s="33">
        <f>[1]DUKIEN.PHI!$O$10</f>
        <v>7.3924669999999999</v>
      </c>
      <c r="F23" s="34">
        <f t="shared" si="0"/>
        <v>3.3602122727272726E-2</v>
      </c>
      <c r="G23" s="35">
        <v>0</v>
      </c>
      <c r="H23" s="34"/>
    </row>
    <row r="24" spans="2:8">
      <c r="B24" s="39" t="s">
        <v>37</v>
      </c>
      <c r="C24" s="40" t="s">
        <v>38</v>
      </c>
      <c r="D24" s="33"/>
      <c r="E24" s="33"/>
      <c r="F24" s="34"/>
      <c r="G24" s="35">
        <v>2.9</v>
      </c>
      <c r="H24" s="34"/>
    </row>
    <row r="25" spans="2:8">
      <c r="B25" s="26" t="s">
        <v>39</v>
      </c>
      <c r="C25" s="27" t="s">
        <v>40</v>
      </c>
      <c r="D25" s="28">
        <f>SUM(D26,D33)</f>
        <v>2739.6504999999997</v>
      </c>
      <c r="E25" s="28">
        <f>SUM(E26,E33)</f>
        <v>852.01003199999991</v>
      </c>
      <c r="F25" s="29">
        <f>E25/D25</f>
        <v>0.3109922349584372</v>
      </c>
      <c r="G25" s="30">
        <f>SUM(G26,G33)</f>
        <v>1287.3039160000001</v>
      </c>
      <c r="H25" s="29">
        <f t="shared" si="1"/>
        <v>0.66185616419735949</v>
      </c>
    </row>
    <row r="26" spans="2:8">
      <c r="B26" s="26">
        <v>1</v>
      </c>
      <c r="C26" s="27" t="s">
        <v>41</v>
      </c>
      <c r="D26" s="28">
        <f>D27+D28</f>
        <v>2739.6504999999997</v>
      </c>
      <c r="E26" s="28">
        <f>E27+E28</f>
        <v>852.01003199999991</v>
      </c>
      <c r="F26" s="29">
        <f>E26/D26</f>
        <v>0.3109922349584372</v>
      </c>
      <c r="G26" s="30">
        <f>SUM(G27+G28)</f>
        <v>1287.3039160000001</v>
      </c>
      <c r="H26" s="29">
        <f t="shared" si="1"/>
        <v>0.66185616419735949</v>
      </c>
    </row>
    <row r="27" spans="2:8">
      <c r="B27" s="26" t="s">
        <v>20</v>
      </c>
      <c r="C27" s="27" t="s">
        <v>42</v>
      </c>
      <c r="D27" s="28"/>
      <c r="E27" s="33"/>
      <c r="F27" s="29"/>
      <c r="G27" s="30"/>
      <c r="H27" s="29"/>
    </row>
    <row r="28" spans="2:8">
      <c r="B28" s="26" t="s">
        <v>22</v>
      </c>
      <c r="C28" s="27" t="s">
        <v>43</v>
      </c>
      <c r="D28" s="28">
        <f>SUM(D29:D32)</f>
        <v>2739.6504999999997</v>
      </c>
      <c r="E28" s="28">
        <f>SUM(E29:E32)</f>
        <v>852.01003199999991</v>
      </c>
      <c r="F28" s="29">
        <f>E28/D28</f>
        <v>0.3109922349584372</v>
      </c>
      <c r="G28" s="30">
        <f>SUM(G29:G32)</f>
        <v>1287.3039160000001</v>
      </c>
      <c r="H28" s="29">
        <f t="shared" si="1"/>
        <v>0.66185616419735949</v>
      </c>
    </row>
    <row r="29" spans="2:8">
      <c r="B29" s="31" t="s">
        <v>44</v>
      </c>
      <c r="C29" s="41" t="s">
        <v>45</v>
      </c>
      <c r="D29" s="42">
        <f>[1]DUKIEN.PHI!$E$25</f>
        <v>153.5</v>
      </c>
      <c r="E29" s="33">
        <f>[1]DUKIEN.PHI!$O$25</f>
        <v>38.826031999999998</v>
      </c>
      <c r="F29" s="29">
        <f>E29/D29</f>
        <v>0.252938319218241</v>
      </c>
      <c r="G29" s="35">
        <v>1.8843289999999999</v>
      </c>
      <c r="H29" s="29">
        <f t="shared" si="1"/>
        <v>20.604699073251009</v>
      </c>
    </row>
    <row r="30" spans="2:8">
      <c r="B30" s="31" t="s">
        <v>46</v>
      </c>
      <c r="C30" s="41" t="s">
        <v>47</v>
      </c>
      <c r="D30" s="42">
        <f>[1]DUKIEN.PHI!$E$51-D31</f>
        <v>2529.1504999999997</v>
      </c>
      <c r="E30" s="33">
        <f>[1]DUKIEN.PHI!$O$51</f>
        <v>813.18399999999997</v>
      </c>
      <c r="F30" s="29">
        <f>E30/D30</f>
        <v>0.32152455933326229</v>
      </c>
      <c r="G30" s="35">
        <v>1271.303797</v>
      </c>
      <c r="H30" s="34">
        <f t="shared" si="1"/>
        <v>0.6396456943800034</v>
      </c>
    </row>
    <row r="31" spans="2:8">
      <c r="B31" s="31" t="s">
        <v>48</v>
      </c>
      <c r="C31" s="41" t="s">
        <v>49</v>
      </c>
      <c r="D31" s="42">
        <f>[1]DUKIEN.PHI!$E$93</f>
        <v>48</v>
      </c>
      <c r="E31" s="33"/>
      <c r="F31" s="29"/>
      <c r="G31" s="35">
        <v>12.93</v>
      </c>
      <c r="H31" s="29"/>
    </row>
    <row r="32" spans="2:8" ht="14.25" customHeight="1">
      <c r="B32" s="31" t="s">
        <v>50</v>
      </c>
      <c r="C32" s="41" t="s">
        <v>51</v>
      </c>
      <c r="D32" s="42">
        <f>[1]DUKIEN.PHI!$E$121</f>
        <v>9</v>
      </c>
      <c r="E32" s="33"/>
      <c r="F32" s="29"/>
      <c r="G32" s="35">
        <v>1.1857899999999999</v>
      </c>
      <c r="H32" s="29"/>
    </row>
    <row r="33" spans="2:8">
      <c r="B33" s="26">
        <v>2</v>
      </c>
      <c r="C33" s="27" t="s">
        <v>52</v>
      </c>
      <c r="D33" s="43"/>
      <c r="E33" s="43"/>
      <c r="F33" s="44"/>
      <c r="G33" s="30"/>
      <c r="H33" s="29"/>
    </row>
    <row r="34" spans="2:8">
      <c r="B34" s="26" t="s">
        <v>53</v>
      </c>
      <c r="C34" s="27" t="s">
        <v>54</v>
      </c>
      <c r="D34" s="28">
        <f>SUM(D35,D41)</f>
        <v>4847</v>
      </c>
      <c r="E34" s="28">
        <f>SUM(E35,E41)</f>
        <v>1124.0142466999998</v>
      </c>
      <c r="F34" s="29">
        <f t="shared" ref="F34:F44" si="2">E34/D34</f>
        <v>0.23189895743759023</v>
      </c>
      <c r="G34" s="30">
        <f>SUM(G35,G41)</f>
        <v>852.40499999999997</v>
      </c>
      <c r="H34" s="29">
        <f t="shared" si="1"/>
        <v>1.3186387300637605</v>
      </c>
    </row>
    <row r="35" spans="2:8">
      <c r="B35" s="26">
        <v>1</v>
      </c>
      <c r="C35" s="27" t="s">
        <v>19</v>
      </c>
      <c r="D35" s="28">
        <f>SUM(D36:D40)</f>
        <v>4545</v>
      </c>
      <c r="E35" s="28">
        <f>SUM(E36:E40)</f>
        <v>1123.2749999999999</v>
      </c>
      <c r="F35" s="29">
        <f t="shared" si="2"/>
        <v>0.24714521452145211</v>
      </c>
      <c r="G35" s="35">
        <f>SUM(G36:G40)</f>
        <v>842.51499999999999</v>
      </c>
      <c r="H35" s="29">
        <f t="shared" si="1"/>
        <v>1.3332403577384377</v>
      </c>
    </row>
    <row r="36" spans="2:8">
      <c r="B36" s="31" t="s">
        <v>20</v>
      </c>
      <c r="C36" s="32" t="s">
        <v>55</v>
      </c>
      <c r="D36" s="33">
        <f>[1]DUKIEN.LEPHI!$E$7</f>
        <v>4450</v>
      </c>
      <c r="E36" s="33">
        <f>E15</f>
        <v>1114.425</v>
      </c>
      <c r="F36" s="34">
        <f t="shared" si="2"/>
        <v>0.25043258426966292</v>
      </c>
      <c r="G36" s="35">
        <f>G15</f>
        <v>803.38499999999999</v>
      </c>
      <c r="H36" s="34">
        <f t="shared" si="1"/>
        <v>1.3871618215425978</v>
      </c>
    </row>
    <row r="37" spans="2:8">
      <c r="B37" s="31" t="s">
        <v>22</v>
      </c>
      <c r="C37" s="36" t="s">
        <v>56</v>
      </c>
      <c r="D37" s="33">
        <f>[1]DUKIEN.LEPHI!$E$8</f>
        <v>0.30000000000000004</v>
      </c>
      <c r="E37" s="33">
        <f>E16</f>
        <v>0</v>
      </c>
      <c r="F37" s="34">
        <f t="shared" si="2"/>
        <v>0</v>
      </c>
      <c r="G37" s="35">
        <f>G16</f>
        <v>0.1</v>
      </c>
      <c r="H37" s="34">
        <f t="shared" si="1"/>
        <v>0</v>
      </c>
    </row>
    <row r="38" spans="2:8">
      <c r="B38" s="31" t="s">
        <v>24</v>
      </c>
      <c r="C38" s="32" t="s">
        <v>57</v>
      </c>
      <c r="D38" s="33">
        <f>[1]DUKIEN.LEPHI!$E$9</f>
        <v>90</v>
      </c>
      <c r="E38" s="33">
        <f>E17</f>
        <v>7.05</v>
      </c>
      <c r="F38" s="34">
        <f t="shared" si="2"/>
        <v>7.8333333333333338E-2</v>
      </c>
      <c r="G38" s="35">
        <f>G17</f>
        <v>37.299999999999997</v>
      </c>
      <c r="H38" s="34">
        <f t="shared" si="1"/>
        <v>0.18900804289544237</v>
      </c>
    </row>
    <row r="39" spans="2:8">
      <c r="B39" s="31" t="s">
        <v>26</v>
      </c>
      <c r="C39" s="36" t="s">
        <v>58</v>
      </c>
      <c r="D39" s="33">
        <f>[1]DUKIEN.LEPHI!$E$10</f>
        <v>2</v>
      </c>
      <c r="E39" s="33">
        <f>E18</f>
        <v>1.45</v>
      </c>
      <c r="F39" s="34">
        <f t="shared" si="2"/>
        <v>0.72499999999999998</v>
      </c>
      <c r="G39" s="35">
        <f>G18</f>
        <v>1.1000000000000001</v>
      </c>
      <c r="H39" s="34">
        <f t="shared" si="1"/>
        <v>1.3181818181818181</v>
      </c>
    </row>
    <row r="40" spans="2:8">
      <c r="B40" s="31" t="s">
        <v>28</v>
      </c>
      <c r="C40" s="36" t="s">
        <v>59</v>
      </c>
      <c r="D40" s="33">
        <f>[1]DUKIEN.LEPHI!$E$11</f>
        <v>2.7</v>
      </c>
      <c r="E40" s="33">
        <f>E19</f>
        <v>0.35</v>
      </c>
      <c r="F40" s="34">
        <f t="shared" si="2"/>
        <v>0.12962962962962962</v>
      </c>
      <c r="G40" s="35">
        <f>G19</f>
        <v>0.63</v>
      </c>
      <c r="H40" s="34">
        <f t="shared" si="1"/>
        <v>0.55555555555555547</v>
      </c>
    </row>
    <row r="41" spans="2:8">
      <c r="B41" s="26">
        <v>2</v>
      </c>
      <c r="C41" s="27" t="s">
        <v>30</v>
      </c>
      <c r="D41" s="28">
        <f>SUM(D42:D45)</f>
        <v>302</v>
      </c>
      <c r="E41" s="28">
        <f>SUM(E42:E45)</f>
        <v>0.73924670000000003</v>
      </c>
      <c r="F41" s="29">
        <f t="shared" si="2"/>
        <v>2.4478367549668877E-3</v>
      </c>
      <c r="G41" s="30">
        <f>SUM(G42:G45)</f>
        <v>9.8899999999999988</v>
      </c>
      <c r="H41" s="29">
        <f t="shared" si="1"/>
        <v>7.4746885743174937E-2</v>
      </c>
    </row>
    <row r="42" spans="2:8">
      <c r="B42" s="39" t="s">
        <v>31</v>
      </c>
      <c r="C42" s="40" t="s">
        <v>32</v>
      </c>
      <c r="D42" s="33">
        <f>[1]DUKIEN.PHI!$E$13</f>
        <v>235</v>
      </c>
      <c r="E42" s="33">
        <f>[1]DUKIEN.PHI!$O$13</f>
        <v>0</v>
      </c>
      <c r="F42" s="34">
        <f t="shared" si="2"/>
        <v>0</v>
      </c>
      <c r="G42" s="35"/>
      <c r="H42" s="29"/>
    </row>
    <row r="43" spans="2:8">
      <c r="B43" s="39" t="s">
        <v>33</v>
      </c>
      <c r="C43" s="40" t="s">
        <v>34</v>
      </c>
      <c r="D43" s="33">
        <f>[1]DUKIEN.PHI!$E$14+[1]DUKIEN.PHI!$E$15</f>
        <v>45</v>
      </c>
      <c r="E43" s="33">
        <f>[1]DUKIEN.PHI!$O$14</f>
        <v>0</v>
      </c>
      <c r="F43" s="34">
        <f t="shared" si="2"/>
        <v>0</v>
      </c>
      <c r="G43" s="35">
        <v>9.6</v>
      </c>
      <c r="H43" s="29">
        <f t="shared" si="1"/>
        <v>0</v>
      </c>
    </row>
    <row r="44" spans="2:8">
      <c r="B44" s="39" t="s">
        <v>35</v>
      </c>
      <c r="C44" s="40" t="s">
        <v>36</v>
      </c>
      <c r="D44" s="33">
        <f>[1]DUKIEN.PHI!$E$16</f>
        <v>22</v>
      </c>
      <c r="E44" s="33">
        <f>[1]DUKIEN.PHI!$O$16</f>
        <v>0.73924670000000003</v>
      </c>
      <c r="F44" s="34">
        <f t="shared" si="2"/>
        <v>3.3602122727272726E-2</v>
      </c>
      <c r="G44" s="35"/>
      <c r="H44" s="29"/>
    </row>
    <row r="45" spans="2:8">
      <c r="B45" s="39" t="s">
        <v>37</v>
      </c>
      <c r="C45" s="40" t="s">
        <v>38</v>
      </c>
      <c r="D45" s="33"/>
      <c r="E45" s="33">
        <f>[1]DUKIEN.PHI!$O$17</f>
        <v>0</v>
      </c>
      <c r="F45" s="34"/>
      <c r="G45" s="35">
        <v>0.28999999999999998</v>
      </c>
      <c r="H45" s="29"/>
    </row>
    <row r="46" spans="2:8">
      <c r="B46" s="45" t="s">
        <v>60</v>
      </c>
      <c r="C46" s="46" t="s">
        <v>61</v>
      </c>
      <c r="D46" s="47">
        <f>SUM(D48,D67,D72,D74)</f>
        <v>17171.516231999998</v>
      </c>
      <c r="E46" s="48">
        <f>SUM(E48,E67,E72,E74)</f>
        <v>10799.835413999999</v>
      </c>
      <c r="F46" s="49">
        <f t="shared" ref="F46:F63" si="3">E46/D46</f>
        <v>0.62893895146393386</v>
      </c>
      <c r="G46" s="50">
        <f>SUM(G48,G67,G74)</f>
        <v>2467.7380420000004</v>
      </c>
      <c r="H46" s="49">
        <f t="shared" si="1"/>
        <v>4.3764107981441889</v>
      </c>
    </row>
    <row r="47" spans="2:8">
      <c r="B47" s="51" t="s">
        <v>17</v>
      </c>
      <c r="C47" s="52" t="s">
        <v>62</v>
      </c>
      <c r="D47" s="53">
        <f>D48+D67+D72+D74</f>
        <v>17171.516231999998</v>
      </c>
      <c r="E47" s="54">
        <f>E48+E67+E72+E74</f>
        <v>10799.835413999999</v>
      </c>
      <c r="F47" s="29">
        <f t="shared" si="3"/>
        <v>0.62893895146393386</v>
      </c>
      <c r="G47" s="54">
        <f>G48+G67+G72+G74</f>
        <v>2467.7380420000004</v>
      </c>
      <c r="H47" s="55">
        <f t="shared" si="1"/>
        <v>4.3764107981441889</v>
      </c>
    </row>
    <row r="48" spans="2:8">
      <c r="B48" s="37">
        <v>1</v>
      </c>
      <c r="C48" s="38" t="s">
        <v>52</v>
      </c>
      <c r="D48" s="56">
        <f>SUM(D49+D55)+D54</f>
        <v>7157.7162319999989</v>
      </c>
      <c r="E48" s="56">
        <f>SUM(E49+E55)+E54</f>
        <v>2850.9206920000001</v>
      </c>
      <c r="F48" s="29">
        <f t="shared" si="3"/>
        <v>0.39830032367787788</v>
      </c>
      <c r="G48" s="56">
        <f>SUM(G49+G55)+G54</f>
        <v>2419.4571020000003</v>
      </c>
      <c r="H48" s="29">
        <f t="shared" si="1"/>
        <v>1.178330746035273</v>
      </c>
    </row>
    <row r="49" spans="2:11" ht="14.25" customHeight="1">
      <c r="B49" s="57" t="s">
        <v>20</v>
      </c>
      <c r="C49" s="58" t="s">
        <v>63</v>
      </c>
      <c r="D49" s="59">
        <f>SUM(D50,D51,D52,D53)</f>
        <v>4166.6062319999992</v>
      </c>
      <c r="E49" s="60">
        <f>SUM(E50,E51,E52,E53)</f>
        <v>1122.9376809999999</v>
      </c>
      <c r="F49" s="61">
        <f t="shared" si="3"/>
        <v>0.26950895248408974</v>
      </c>
      <c r="G49" s="62">
        <f>SUM(G50:G54)</f>
        <v>1038.0166060000001</v>
      </c>
      <c r="H49" s="61">
        <f t="shared" si="1"/>
        <v>1.0818109021658557</v>
      </c>
    </row>
    <row r="50" spans="2:11">
      <c r="B50" s="39" t="s">
        <v>64</v>
      </c>
      <c r="C50" s="63" t="s">
        <v>65</v>
      </c>
      <c r="D50" s="64">
        <f>[1]DUKIEN.NSNN!$E$11+0.286233</f>
        <v>3397.8454999999994</v>
      </c>
      <c r="E50" s="33">
        <f>[1]DUKIEN.NSNN!$O$11</f>
        <v>982.65813500000002</v>
      </c>
      <c r="F50" s="34">
        <f t="shared" si="3"/>
        <v>0.28920035799155674</v>
      </c>
      <c r="G50" s="35">
        <v>917.47588499999995</v>
      </c>
      <c r="H50" s="34">
        <f t="shared" si="1"/>
        <v>1.0710451915583592</v>
      </c>
    </row>
    <row r="51" spans="2:11">
      <c r="B51" s="39" t="s">
        <v>66</v>
      </c>
      <c r="C51" s="63" t="s">
        <v>47</v>
      </c>
      <c r="D51" s="64">
        <f>[1]DUKIEN.NSNN!$E$42-D52</f>
        <v>580.76073199999996</v>
      </c>
      <c r="E51" s="65">
        <f>[1]DUKIEN.NSNN!$O$42-E52</f>
        <v>134.426546</v>
      </c>
      <c r="F51" s="34">
        <f t="shared" si="3"/>
        <v>0.23146631408268148</v>
      </c>
      <c r="G51" s="35">
        <v>155.390221</v>
      </c>
      <c r="H51" s="34">
        <f t="shared" si="1"/>
        <v>0.86509012687484377</v>
      </c>
    </row>
    <row r="52" spans="2:11">
      <c r="B52" s="39" t="s">
        <v>67</v>
      </c>
      <c r="C52" s="63" t="s">
        <v>49</v>
      </c>
      <c r="D52" s="64">
        <f>[1]DUKIEN.NSNN!$E$83+[1]DUKIEN.NSNN!$E$93</f>
        <v>124</v>
      </c>
      <c r="E52" s="33">
        <f>[1]DUKIEN.NSNN!$O$83</f>
        <v>26.667000000000002</v>
      </c>
      <c r="F52" s="34">
        <f t="shared" si="3"/>
        <v>0.21505645161290324</v>
      </c>
      <c r="G52" s="35">
        <v>14.0032</v>
      </c>
      <c r="H52" s="34">
        <f t="shared" si="1"/>
        <v>1.9043504341864719</v>
      </c>
    </row>
    <row r="53" spans="2:11">
      <c r="B53" s="39" t="s">
        <v>68</v>
      </c>
      <c r="C53" s="63" t="s">
        <v>51</v>
      </c>
      <c r="D53" s="64">
        <f>[1]DUKIEN.NSNN!$E$111</f>
        <v>64</v>
      </c>
      <c r="E53" s="33">
        <f>[1]DUKIEN.NSNN!$O$111</f>
        <v>-20.813999999999997</v>
      </c>
      <c r="F53" s="34">
        <f t="shared" si="3"/>
        <v>-0.32521874999999995</v>
      </c>
      <c r="G53" s="35">
        <v>-48.852699999999999</v>
      </c>
      <c r="H53" s="34">
        <f t="shared" si="1"/>
        <v>0.42605628757468877</v>
      </c>
    </row>
    <row r="54" spans="2:11">
      <c r="B54" s="39" t="s">
        <v>69</v>
      </c>
      <c r="C54" s="63" t="s">
        <v>70</v>
      </c>
      <c r="D54" s="64">
        <v>131.4</v>
      </c>
      <c r="E54" s="33">
        <v>55.426144000000001</v>
      </c>
      <c r="F54" s="34">
        <f t="shared" si="3"/>
        <v>0.42181235920852356</v>
      </c>
      <c r="G54" s="66"/>
      <c r="H54" s="67"/>
    </row>
    <row r="55" spans="2:11">
      <c r="B55" s="37" t="s">
        <v>22</v>
      </c>
      <c r="C55" s="68" t="s">
        <v>43</v>
      </c>
      <c r="D55" s="59">
        <f>SUM(D56:D66)</f>
        <v>2859.7099999999996</v>
      </c>
      <c r="E55" s="69">
        <f>SUM(E56:E66)</f>
        <v>1672.5568670000002</v>
      </c>
      <c r="F55" s="61">
        <f t="shared" si="3"/>
        <v>0.58486939829563156</v>
      </c>
      <c r="G55" s="62">
        <f>SUM(G56:G66)</f>
        <v>1381.4404960000002</v>
      </c>
      <c r="H55" s="61">
        <f t="shared" si="1"/>
        <v>1.2107339200225675</v>
      </c>
      <c r="J55" s="70"/>
    </row>
    <row r="56" spans="2:11">
      <c r="B56" s="39" t="s">
        <v>71</v>
      </c>
      <c r="C56" s="63" t="s">
        <v>72</v>
      </c>
      <c r="D56" s="64">
        <f>[1]DUKIEN.NSNN!$E$119</f>
        <v>16</v>
      </c>
      <c r="E56" s="71">
        <v>11.64</v>
      </c>
      <c r="F56" s="29">
        <f t="shared" si="3"/>
        <v>0.72750000000000004</v>
      </c>
      <c r="G56" s="35">
        <v>7.8</v>
      </c>
      <c r="H56" s="34">
        <f t="shared" si="1"/>
        <v>1.4923076923076923</v>
      </c>
      <c r="K56" s="72"/>
    </row>
    <row r="57" spans="2:11" ht="14.25" customHeight="1">
      <c r="B57" s="39" t="s">
        <v>73</v>
      </c>
      <c r="C57" s="73" t="s">
        <v>74</v>
      </c>
      <c r="D57" s="64">
        <f>[1]DUKIEN.NSNN!$E$123</f>
        <v>45</v>
      </c>
      <c r="E57" s="71">
        <v>14.581300000000001</v>
      </c>
      <c r="F57" s="34">
        <f t="shared" si="3"/>
        <v>0.32402888888888892</v>
      </c>
      <c r="G57" s="35">
        <v>17.484000000000002</v>
      </c>
      <c r="H57" s="34">
        <f t="shared" si="1"/>
        <v>0.83397963852665291</v>
      </c>
    </row>
    <row r="58" spans="2:11">
      <c r="B58" s="39" t="s">
        <v>75</v>
      </c>
      <c r="C58" s="63" t="s">
        <v>76</v>
      </c>
      <c r="D58" s="64">
        <f>[1]DUKIEN.NSNN!$E$132-65</f>
        <v>25</v>
      </c>
      <c r="E58" s="71"/>
      <c r="F58" s="34">
        <f t="shared" si="3"/>
        <v>0</v>
      </c>
      <c r="G58" s="74">
        <v>10.050000000000001</v>
      </c>
      <c r="H58" s="34">
        <f t="shared" si="1"/>
        <v>0</v>
      </c>
    </row>
    <row r="59" spans="2:11">
      <c r="B59" s="39" t="s">
        <v>77</v>
      </c>
      <c r="C59" s="63" t="s">
        <v>78</v>
      </c>
      <c r="D59" s="64">
        <f>[1]DUKIEN.NSNN!$E$142</f>
        <v>59</v>
      </c>
      <c r="E59" s="71"/>
      <c r="F59" s="34"/>
      <c r="G59" s="35"/>
      <c r="H59" s="34"/>
    </row>
    <row r="60" spans="2:11">
      <c r="B60" s="39" t="s">
        <v>79</v>
      </c>
      <c r="C60" s="75" t="s">
        <v>80</v>
      </c>
      <c r="D60" s="64">
        <f>[1]DUKIEN.NSNN!$E$151</f>
        <v>6</v>
      </c>
      <c r="E60" s="71">
        <v>6</v>
      </c>
      <c r="F60" s="34">
        <f t="shared" si="3"/>
        <v>1</v>
      </c>
      <c r="G60" s="35">
        <v>6</v>
      </c>
      <c r="H60" s="34">
        <f t="shared" si="1"/>
        <v>1</v>
      </c>
    </row>
    <row r="61" spans="2:11">
      <c r="B61" s="39" t="s">
        <v>81</v>
      </c>
      <c r="C61" s="63" t="s">
        <v>82</v>
      </c>
      <c r="D61" s="64">
        <f>[1]DUKIEN.NSNN!$E$154</f>
        <v>75</v>
      </c>
      <c r="E61" s="71">
        <v>39.85</v>
      </c>
      <c r="F61" s="34">
        <f t="shared" si="3"/>
        <v>0.53133333333333332</v>
      </c>
      <c r="G61" s="35">
        <v>11.51</v>
      </c>
      <c r="H61" s="34">
        <f t="shared" si="1"/>
        <v>3.4622067767158993</v>
      </c>
    </row>
    <row r="62" spans="2:11" ht="14.25" customHeight="1">
      <c r="B62" s="39" t="s">
        <v>83</v>
      </c>
      <c r="C62" s="76" t="s">
        <v>84</v>
      </c>
      <c r="D62" s="64">
        <f>[1]DUKIEN.LEPHI!$E$16-217.8-7.5-58</f>
        <v>2178.1999999999998</v>
      </c>
      <c r="E62" s="71">
        <f>[1]DUKIEN.LEPHI!$O$16</f>
        <v>1579.7555670000002</v>
      </c>
      <c r="F62" s="34">
        <f t="shared" si="3"/>
        <v>0.72525735331925456</v>
      </c>
      <c r="G62" s="35">
        <v>1287.3039160000001</v>
      </c>
      <c r="H62" s="34">
        <f t="shared" si="1"/>
        <v>1.2271815127454333</v>
      </c>
    </row>
    <row r="63" spans="2:11" ht="36.75" customHeight="1">
      <c r="B63" s="39" t="s">
        <v>85</v>
      </c>
      <c r="C63" s="76" t="s">
        <v>86</v>
      </c>
      <c r="D63" s="64">
        <f>[1]DUKIEN.NSNN!$E$159-27</f>
        <v>45</v>
      </c>
      <c r="E63" s="77">
        <v>18.649999999999999</v>
      </c>
      <c r="F63" s="34">
        <f t="shared" si="3"/>
        <v>0.41444444444444439</v>
      </c>
      <c r="G63" s="35">
        <v>41.292580000000001</v>
      </c>
      <c r="H63" s="29">
        <f t="shared" si="1"/>
        <v>0.45165499467458797</v>
      </c>
    </row>
    <row r="64" spans="2:11">
      <c r="B64" s="39" t="s">
        <v>87</v>
      </c>
      <c r="C64" s="73" t="s">
        <v>88</v>
      </c>
      <c r="D64" s="64">
        <v>2.08</v>
      </c>
      <c r="E64" s="77">
        <v>2.08</v>
      </c>
      <c r="F64" s="34"/>
      <c r="G64" s="35"/>
      <c r="H64" s="29"/>
    </row>
    <row r="65" spans="2:8">
      <c r="B65" s="39" t="s">
        <v>89</v>
      </c>
      <c r="C65" s="73" t="s">
        <v>90</v>
      </c>
      <c r="D65" s="64">
        <v>7.5</v>
      </c>
      <c r="E65" s="77"/>
      <c r="F65" s="34"/>
      <c r="G65" s="66"/>
      <c r="H65" s="44"/>
    </row>
    <row r="66" spans="2:8" ht="14.25" customHeight="1">
      <c r="B66" s="39" t="s">
        <v>91</v>
      </c>
      <c r="C66" s="76" t="s">
        <v>92</v>
      </c>
      <c r="D66" s="64">
        <v>400.93</v>
      </c>
      <c r="E66" s="78"/>
      <c r="F66" s="34"/>
      <c r="G66" s="66"/>
      <c r="H66" s="44"/>
    </row>
    <row r="67" spans="2:8">
      <c r="B67" s="37">
        <v>2</v>
      </c>
      <c r="C67" s="38" t="s">
        <v>93</v>
      </c>
      <c r="D67" s="56">
        <f>SUM(D68:D69)</f>
        <v>9961</v>
      </c>
      <c r="E67" s="56">
        <f>SUM(E68:E69)</f>
        <v>7950</v>
      </c>
      <c r="F67" s="56">
        <f>SUM(F68:F69)</f>
        <v>0.99424712356178091</v>
      </c>
      <c r="G67" s="79"/>
      <c r="H67" s="44"/>
    </row>
    <row r="68" spans="2:8">
      <c r="B68" s="37" t="s">
        <v>31</v>
      </c>
      <c r="C68" s="38" t="s">
        <v>42</v>
      </c>
      <c r="D68" s="80"/>
      <c r="E68" s="43"/>
      <c r="F68" s="67"/>
      <c r="G68" s="79"/>
      <c r="H68" s="44"/>
    </row>
    <row r="69" spans="2:8">
      <c r="B69" s="37" t="s">
        <v>33</v>
      </c>
      <c r="C69" s="38" t="s">
        <v>43</v>
      </c>
      <c r="D69" s="56">
        <f>SUM(D70:D71)</f>
        <v>9961</v>
      </c>
      <c r="E69" s="56">
        <f>SUM(E70:E71)</f>
        <v>7950</v>
      </c>
      <c r="F69" s="56">
        <f>SUM(F70:F71)</f>
        <v>0.99424712356178091</v>
      </c>
      <c r="G69" s="79"/>
      <c r="H69" s="44"/>
    </row>
    <row r="70" spans="2:8" ht="24">
      <c r="B70" s="81" t="s">
        <v>94</v>
      </c>
      <c r="C70" s="82" t="s">
        <v>95</v>
      </c>
      <c r="D70" s="83">
        <f>[1]DUKIEN.NSNN!$E$165</f>
        <v>1965</v>
      </c>
      <c r="E70" s="84"/>
      <c r="F70" s="34"/>
      <c r="G70" s="85"/>
      <c r="H70" s="44"/>
    </row>
    <row r="71" spans="2:8">
      <c r="B71" s="81" t="s">
        <v>96</v>
      </c>
      <c r="C71" s="86" t="s">
        <v>97</v>
      </c>
      <c r="D71" s="83">
        <f>[1]DUKIEN.NSNN!$E$169+46</f>
        <v>7996</v>
      </c>
      <c r="E71" s="84">
        <v>7950</v>
      </c>
      <c r="F71" s="34">
        <f>E71/D71</f>
        <v>0.99424712356178091</v>
      </c>
      <c r="G71" s="85"/>
      <c r="H71" s="44"/>
    </row>
    <row r="72" spans="2:8" ht="14.25" customHeight="1">
      <c r="B72" s="87">
        <v>3</v>
      </c>
      <c r="C72" s="88" t="s">
        <v>98</v>
      </c>
      <c r="D72" s="89">
        <f>SUM(D73)</f>
        <v>22.8</v>
      </c>
      <c r="E72" s="90"/>
      <c r="F72" s="34"/>
      <c r="G72" s="91"/>
      <c r="H72" s="44"/>
    </row>
    <row r="73" spans="2:8" ht="14.25" customHeight="1">
      <c r="B73" s="92" t="s">
        <v>99</v>
      </c>
      <c r="C73" s="76" t="s">
        <v>100</v>
      </c>
      <c r="D73" s="93">
        <f>[1]DUKIEN.NSNN!$E$170</f>
        <v>22.8</v>
      </c>
      <c r="E73" s="94"/>
      <c r="F73" s="34"/>
      <c r="G73" s="95"/>
      <c r="H73" s="44"/>
    </row>
    <row r="74" spans="2:8" ht="14.25" customHeight="1">
      <c r="B74" s="87">
        <v>4</v>
      </c>
      <c r="C74" s="88" t="s">
        <v>101</v>
      </c>
      <c r="D74" s="89">
        <f>[1]DUKIEN.NSNN!$E$172</f>
        <v>30</v>
      </c>
      <c r="E74" s="90">
        <v>-1.085278</v>
      </c>
      <c r="F74" s="34">
        <f>E74/D74</f>
        <v>-3.6175933333333334E-2</v>
      </c>
      <c r="G74" s="94">
        <v>48.280940000000001</v>
      </c>
      <c r="H74" s="34">
        <f t="shared" si="1"/>
        <v>-2.2478394165482279E-2</v>
      </c>
    </row>
    <row r="75" spans="2:8">
      <c r="B75" s="96" t="s">
        <v>102</v>
      </c>
      <c r="C75" s="97" t="s">
        <v>103</v>
      </c>
      <c r="D75" s="98">
        <f>SUM(D76,D77,D78)</f>
        <v>1162.5700000000002</v>
      </c>
      <c r="E75" s="98"/>
      <c r="F75" s="99">
        <f>E75/D75</f>
        <v>0</v>
      </c>
      <c r="G75" s="100">
        <f>SUM(G76,G77,G78)</f>
        <v>749.68799999999999</v>
      </c>
      <c r="H75" s="99">
        <f t="shared" si="1"/>
        <v>0</v>
      </c>
    </row>
    <row r="76" spans="2:8" ht="24">
      <c r="B76" s="92" t="s">
        <v>17</v>
      </c>
      <c r="C76" s="76" t="s">
        <v>104</v>
      </c>
      <c r="D76" s="33">
        <v>200</v>
      </c>
      <c r="E76" s="101"/>
      <c r="F76" s="34">
        <f>E76/D76</f>
        <v>0</v>
      </c>
      <c r="G76" s="95"/>
      <c r="H76" s="34"/>
    </row>
    <row r="77" spans="2:8" ht="15" customHeight="1">
      <c r="B77" s="92" t="s">
        <v>39</v>
      </c>
      <c r="C77" s="76" t="s">
        <v>105</v>
      </c>
      <c r="D77" s="33">
        <v>251</v>
      </c>
      <c r="E77" s="94">
        <v>820</v>
      </c>
      <c r="F77" s="34">
        <f>E77/D77</f>
        <v>3.2669322709163349</v>
      </c>
      <c r="G77" s="102">
        <v>749.68799999999999</v>
      </c>
      <c r="H77" s="34">
        <f t="shared" ref="H77:H82" si="4">E77/G77</f>
        <v>1.0937883492866365</v>
      </c>
    </row>
    <row r="78" spans="2:8" ht="14.25" customHeight="1">
      <c r="B78" s="92" t="s">
        <v>53</v>
      </c>
      <c r="C78" s="103" t="s">
        <v>106</v>
      </c>
      <c r="D78" s="94">
        <f>D79</f>
        <v>711.57</v>
      </c>
      <c r="E78" s="94"/>
      <c r="F78" s="34"/>
      <c r="G78" s="104"/>
      <c r="H78" s="34"/>
    </row>
    <row r="79" spans="2:8" ht="14.25" customHeight="1">
      <c r="B79" s="39">
        <v>1</v>
      </c>
      <c r="C79" s="76" t="s">
        <v>107</v>
      </c>
      <c r="D79" s="33">
        <f>D80+D83</f>
        <v>711.57</v>
      </c>
      <c r="E79" s="33">
        <v>305.68799999999999</v>
      </c>
      <c r="F79" s="105">
        <f t="shared" ref="F79:F85" si="5">E79/D79</f>
        <v>0.42959652599182085</v>
      </c>
      <c r="G79" s="33"/>
      <c r="H79" s="34"/>
    </row>
    <row r="80" spans="2:8" ht="14.25" customHeight="1">
      <c r="B80" s="39">
        <v>2</v>
      </c>
      <c r="C80" s="76" t="s">
        <v>108</v>
      </c>
      <c r="D80" s="33">
        <f>D81+D82</f>
        <v>609.97</v>
      </c>
      <c r="E80" s="33">
        <f>E81+E82</f>
        <v>10.383940000000001</v>
      </c>
      <c r="F80" s="105">
        <f t="shared" si="5"/>
        <v>1.7023689689656868E-2</v>
      </c>
      <c r="G80" s="106"/>
      <c r="H80" s="34"/>
    </row>
    <row r="81" spans="2:10" ht="14.25" customHeight="1">
      <c r="B81" s="81"/>
      <c r="C81" s="82" t="s">
        <v>109</v>
      </c>
      <c r="D81" s="84">
        <v>40</v>
      </c>
      <c r="E81" s="84"/>
      <c r="F81" s="105">
        <f t="shared" si="5"/>
        <v>0</v>
      </c>
      <c r="G81" s="107"/>
      <c r="H81" s="34"/>
    </row>
    <row r="82" spans="2:10" ht="26.25" customHeight="1">
      <c r="B82" s="81"/>
      <c r="C82" s="82" t="s">
        <v>110</v>
      </c>
      <c r="D82" s="84">
        <v>569.97</v>
      </c>
      <c r="E82" s="84">
        <v>10.383940000000001</v>
      </c>
      <c r="F82" s="105">
        <f t="shared" si="5"/>
        <v>1.8218397459515413E-2</v>
      </c>
      <c r="G82" s="107">
        <v>44.7</v>
      </c>
      <c r="H82" s="34">
        <f t="shared" si="4"/>
        <v>0.23230290827740493</v>
      </c>
    </row>
    <row r="83" spans="2:10" ht="14.25" customHeight="1">
      <c r="B83" s="39">
        <v>3</v>
      </c>
      <c r="C83" s="76" t="s">
        <v>111</v>
      </c>
      <c r="D83" s="33">
        <f>D84+D85</f>
        <v>101.6</v>
      </c>
      <c r="E83" s="108"/>
      <c r="F83" s="105">
        <f t="shared" si="5"/>
        <v>0</v>
      </c>
      <c r="G83" s="109"/>
      <c r="H83" s="34"/>
      <c r="J83" s="110"/>
    </row>
    <row r="84" spans="2:10" ht="14.25" customHeight="1">
      <c r="B84" s="81"/>
      <c r="C84" s="82" t="s">
        <v>112</v>
      </c>
      <c r="D84" s="84"/>
      <c r="E84" s="111"/>
      <c r="F84" s="105"/>
      <c r="G84" s="112"/>
      <c r="H84" s="34"/>
    </row>
    <row r="85" spans="2:10" ht="14.25" customHeight="1">
      <c r="B85" s="113"/>
      <c r="C85" s="114" t="s">
        <v>113</v>
      </c>
      <c r="D85" s="115">
        <v>101.6</v>
      </c>
      <c r="E85" s="116"/>
      <c r="F85" s="117">
        <f t="shared" si="5"/>
        <v>0</v>
      </c>
      <c r="G85" s="118"/>
      <c r="H85" s="117"/>
    </row>
    <row r="86" spans="2:10" ht="8.25" customHeight="1"/>
    <row r="87" spans="2:10" ht="13.5" customHeight="1">
      <c r="F87" s="119" t="s">
        <v>114</v>
      </c>
      <c r="G87" s="120"/>
      <c r="H87" s="120"/>
    </row>
    <row r="88" spans="2:10" ht="13.5" customHeight="1">
      <c r="F88" s="121" t="s">
        <v>115</v>
      </c>
      <c r="G88" s="122"/>
      <c r="H88" s="122"/>
    </row>
  </sheetData>
  <mergeCells count="5">
    <mergeCell ref="B1:H1"/>
    <mergeCell ref="B5:H5"/>
    <mergeCell ref="B6:H6"/>
    <mergeCell ref="B7:H7"/>
    <mergeCell ref="B8:H8"/>
  </mergeCells>
  <pageMargins left="0.39370078740157483" right="0.70866141732283472" top="0.39370078740157483" bottom="0.39370078740157483" header="0.31496062992125984" footer="0.31496062992125984"/>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1FB32B77BC6BCE469A20AE84AF97AF47" ma:contentTypeVersion="1" ma:contentTypeDescription="Upload an image." ma:contentTypeScope="" ma:versionID="b4da2adae13c588f052c06f8c8324a5a">
  <xsd:schema xmlns:xsd="http://www.w3.org/2001/XMLSchema" xmlns:xs="http://www.w3.org/2001/XMLSchema" xmlns:p="http://schemas.microsoft.com/office/2006/metadata/properties" xmlns:ns1="http://schemas.microsoft.com/sharepoint/v3" xmlns:ns2="780FFE3A-0846-4223-AD1A-992C07E03CB4" xmlns:ns3="http://schemas.microsoft.com/sharepoint/v3/fields" targetNamespace="http://schemas.microsoft.com/office/2006/metadata/properties" ma:root="true" ma:fieldsID="ad67d8f52a74939dd250bc22f5a2d32a" ns1:_="" ns2:_="" ns3:_="">
    <xsd:import namespace="http://schemas.microsoft.com/sharepoint/v3"/>
    <xsd:import namespace="780FFE3A-0846-4223-AD1A-992C07E03CB4"/>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80FFE3A-0846-4223-AD1A-992C07E03CB4"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geCreateDate xmlns="780FFE3A-0846-4223-AD1A-992C07E03CB4"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7A27957F-1BE0-49BF-9A58-7CAEAB4FAFDE}"/>
</file>

<file path=customXml/itemProps2.xml><?xml version="1.0" encoding="utf-8"?>
<ds:datastoreItem xmlns:ds="http://schemas.openxmlformats.org/officeDocument/2006/customXml" ds:itemID="{A5CAD15F-BC10-48DD-B0F5-DAAAAFB7D0D5}"/>
</file>

<file path=customXml/itemProps3.xml><?xml version="1.0" encoding="utf-8"?>
<ds:datastoreItem xmlns:ds="http://schemas.openxmlformats.org/officeDocument/2006/customXml" ds:itemID="{BDA236A8-2FD3-4300-B528-5DE8A16B54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BS03.QIV-2019</vt:lpstr>
      <vt:lpstr>'BS03.QIV-2019'!Print_Titles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ADMIN</dc:creator>
  <cp:keywords/>
  <dc:description/>
  <cp:lastModifiedBy>ADMIN</cp:lastModifiedBy>
  <dcterms:created xsi:type="dcterms:W3CDTF">2020-01-15T01:29:01Z</dcterms:created>
  <dcterms:modified xsi:type="dcterms:W3CDTF">2020-01-15T01:29:57Z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0x0101009148F5A04DDD49CBA7127AADA5FB792B00AADE34325A8B49CDA8BB4DB53328F214001FB32B77BC6BCE469A20AE84AF97AF47</vt:lpwstr>
  </property>
</Properties>
</file>