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externalLinks/externalLink3.xml" ContentType="application/vnd.openxmlformats-officedocument.spreadsheetml.externalLink+xml"/>
  <Override PartName="/docProps/app.xml" ContentType="application/vnd.openxmlformats-officedocument.extended-properties+xml"/>
  <Override PartName="/xl/externalLinks/externalLink2.xml" ContentType="application/vnd.openxmlformats-officedocument.spreadsheetml.externalLink+xml"/>
  <Override PartName="/docProps/core.xml" ContentType="application/vnd.openxmlformats-package.core-properties+xml"/>
  <Override PartName="/xl/calcChain.xml" ContentType="application/vnd.openxmlformats-officedocument.spreadsheetml.calcChain+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ELL\Desktop\"/>
    </mc:Choice>
  </mc:AlternateContent>
  <bookViews>
    <workbookView xWindow="0" yWindow="0" windowWidth="24000" windowHeight="8505"/>
  </bookViews>
  <sheets>
    <sheet name="Sheet1" sheetId="1" r:id="rId1"/>
  </sheets>
  <externalReferences>
    <externalReference r:id="rId2"/>
    <externalReference r:id="rId3"/>
    <externalReference r:id="rId4"/>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77" i="1" l="1"/>
  <c r="F77" i="1"/>
  <c r="G76" i="1"/>
  <c r="F76" i="1"/>
  <c r="E76" i="1"/>
  <c r="H76" i="1" s="1"/>
  <c r="D76" i="1"/>
  <c r="F73" i="1"/>
  <c r="E73" i="1"/>
  <c r="D73" i="1"/>
  <c r="H72" i="1"/>
  <c r="F72" i="1"/>
  <c r="G71" i="1"/>
  <c r="E71" i="1"/>
  <c r="H71" i="1" s="1"/>
  <c r="D71" i="1"/>
  <c r="D70" i="1"/>
  <c r="D67" i="1" s="1"/>
  <c r="D65" i="1" s="1"/>
  <c r="H67" i="1"/>
  <c r="G67" i="1"/>
  <c r="F67" i="1"/>
  <c r="E67" i="1"/>
  <c r="D64" i="1"/>
  <c r="D63" i="1"/>
  <c r="D62" i="1"/>
  <c r="H61" i="1"/>
  <c r="D61" i="1"/>
  <c r="F61" i="1" s="1"/>
  <c r="D60" i="1"/>
  <c r="D59" i="1"/>
  <c r="D58" i="1"/>
  <c r="D57" i="1"/>
  <c r="F56" i="1"/>
  <c r="H55" i="1"/>
  <c r="D55" i="1"/>
  <c r="F55" i="1" s="1"/>
  <c r="D54" i="1"/>
  <c r="H53" i="1"/>
  <c r="G53" i="1"/>
  <c r="E53" i="1"/>
  <c r="F53" i="1" s="1"/>
  <c r="D53" i="1"/>
  <c r="H52" i="1"/>
  <c r="F52" i="1"/>
  <c r="H51" i="1"/>
  <c r="F51" i="1"/>
  <c r="D51" i="1"/>
  <c r="E50" i="1"/>
  <c r="H50" i="1" s="1"/>
  <c r="D50" i="1"/>
  <c r="E49" i="1"/>
  <c r="H49" i="1" s="1"/>
  <c r="D49" i="1"/>
  <c r="H48" i="1"/>
  <c r="D48" i="1"/>
  <c r="D47" i="1" s="1"/>
  <c r="D46" i="1" s="1"/>
  <c r="G47" i="1"/>
  <c r="G46" i="1" s="1"/>
  <c r="E47" i="1"/>
  <c r="H47" i="1" s="1"/>
  <c r="H43" i="1"/>
  <c r="E43" i="1"/>
  <c r="F43" i="1" s="1"/>
  <c r="D43" i="1"/>
  <c r="D40" i="1" s="1"/>
  <c r="D33" i="1" s="1"/>
  <c r="G40" i="1"/>
  <c r="E40" i="1"/>
  <c r="H40" i="1" s="1"/>
  <c r="G39" i="1"/>
  <c r="F39" i="1"/>
  <c r="E39" i="1"/>
  <c r="H39" i="1" s="1"/>
  <c r="G38" i="1"/>
  <c r="F38" i="1"/>
  <c r="E38" i="1"/>
  <c r="H38" i="1" s="1"/>
  <c r="D38" i="1"/>
  <c r="G37" i="1"/>
  <c r="H37" i="1" s="1"/>
  <c r="F37" i="1"/>
  <c r="E37" i="1"/>
  <c r="D37" i="1"/>
  <c r="G36" i="1"/>
  <c r="E36" i="1"/>
  <c r="G35" i="1"/>
  <c r="F35" i="1"/>
  <c r="E35" i="1"/>
  <c r="H35" i="1" s="1"/>
  <c r="D35" i="1"/>
  <c r="G34" i="1"/>
  <c r="G33" i="1" s="1"/>
  <c r="D34" i="1"/>
  <c r="D31" i="1"/>
  <c r="D30" i="1"/>
  <c r="H29" i="1"/>
  <c r="F29" i="1"/>
  <c r="D29" i="1"/>
  <c r="E28" i="1"/>
  <c r="E27" i="1" s="1"/>
  <c r="D28" i="1"/>
  <c r="D27" i="1" s="1"/>
  <c r="D25" i="1" s="1"/>
  <c r="D24" i="1" s="1"/>
  <c r="G27" i="1"/>
  <c r="G25" i="1"/>
  <c r="G24" i="1" s="1"/>
  <c r="H23" i="1"/>
  <c r="D23" i="1"/>
  <c r="F23" i="1" s="1"/>
  <c r="H22" i="1"/>
  <c r="F22" i="1"/>
  <c r="D22" i="1"/>
  <c r="H21" i="1"/>
  <c r="F21" i="1"/>
  <c r="D21" i="1"/>
  <c r="D20" i="1" s="1"/>
  <c r="F20" i="1" s="1"/>
  <c r="G20" i="1"/>
  <c r="E20" i="1"/>
  <c r="H20" i="1" s="1"/>
  <c r="H19" i="1"/>
  <c r="F19" i="1"/>
  <c r="D19" i="1"/>
  <c r="H18" i="1"/>
  <c r="D18" i="1"/>
  <c r="F18" i="1" s="1"/>
  <c r="H17" i="1"/>
  <c r="D17" i="1"/>
  <c r="F17" i="1" s="1"/>
  <c r="H16" i="1"/>
  <c r="H15" i="1"/>
  <c r="D15" i="1"/>
  <c r="F15" i="1" s="1"/>
  <c r="H14" i="1"/>
  <c r="G14" i="1"/>
  <c r="G13" i="1" s="1"/>
  <c r="G12" i="1" s="1"/>
  <c r="E14" i="1"/>
  <c r="F14" i="1" s="1"/>
  <c r="D14" i="1"/>
  <c r="D13" i="1" s="1"/>
  <c r="D12" i="1" s="1"/>
  <c r="E13" i="1"/>
  <c r="D45" i="1" l="1"/>
  <c r="D44" i="1"/>
  <c r="G44" i="1"/>
  <c r="G45" i="1"/>
  <c r="H13" i="1"/>
  <c r="H27" i="1"/>
  <c r="E25" i="1"/>
  <c r="F27" i="1"/>
  <c r="F13" i="1"/>
  <c r="F28" i="1"/>
  <c r="F40" i="1"/>
  <c r="F47" i="1"/>
  <c r="F48" i="1"/>
  <c r="F49" i="1"/>
  <c r="F50" i="1"/>
  <c r="F71" i="1"/>
  <c r="H28" i="1"/>
  <c r="E34" i="1"/>
  <c r="E12" i="1"/>
  <c r="E46" i="1"/>
  <c r="H46" i="1" l="1"/>
  <c r="E45" i="1"/>
  <c r="E44" i="1"/>
  <c r="F46" i="1"/>
  <c r="H12" i="1"/>
  <c r="F12" i="1"/>
  <c r="F25" i="1"/>
  <c r="H25" i="1"/>
  <c r="E24" i="1"/>
  <c r="F34" i="1"/>
  <c r="H34" i="1"/>
  <c r="E33" i="1"/>
  <c r="F33" i="1" l="1"/>
  <c r="H33" i="1"/>
  <c r="F44" i="1"/>
  <c r="H44" i="1"/>
  <c r="F45" i="1"/>
  <c r="H45" i="1"/>
  <c r="H24" i="1"/>
  <c r="F24" i="1"/>
</calcChain>
</file>

<file path=xl/sharedStrings.xml><?xml version="1.0" encoding="utf-8"?>
<sst xmlns="http://schemas.openxmlformats.org/spreadsheetml/2006/main" count="139" uniqueCount="110">
  <si>
    <t>Biểu số 3 - Ban hành kèm theo Thông tư số 90/2018/TT-BTC ngày 28/9/2018 của Bộ Tài chính</t>
  </si>
  <si>
    <t>Đơn vị: Sở Giao thông vận tải Tây Ninh</t>
  </si>
  <si>
    <t>Chương: 421</t>
  </si>
  <si>
    <t>CÔNG KHAI THỰC HIỆN DỰ TOÁN THU - CHI NGÂN SÁCH QUÝ III NĂM 2020</t>
  </si>
  <si>
    <t xml:space="preserve">       Căn cứ Nghị định số 163/2016/NĐ-CP ngày 21/12/2017 của Chính phủ quy định chi tiết thi hành một số điều của luật NSNN;</t>
  </si>
  <si>
    <t xml:space="preserve">       Căn cứ Thông tư số 90/2018/TT-BTC ngày 28 tháng 9 năm 2018 của Bộ Tài chính sửa đổi, bổ sung một số điều của Thông tư số 61/2017/TT-BTC ngày 15 tháng 6 năm 2017 của Bộ Tài chính hướng dẫn thực hiện công khai ngân sách đối với đơn vị dự toán ngân sách, các tổ chức được ngân sách nhà nước hỗ trợ;</t>
  </si>
  <si>
    <t xml:space="preserve">      Sở Giao thông vận tải Tây Ninh công khai tình hình thực hiện dự toán thu-chi ngân sách quý III năm 2020 như sau:</t>
  </si>
  <si>
    <t>ĐVT: Triệu đồng</t>
  </si>
  <si>
    <t>STT</t>
  </si>
  <si>
    <t>Nội dung</t>
  </si>
  <si>
    <t>Dự toán năm 2020</t>
  </si>
  <si>
    <t>Thực hiện quý III năm 2020</t>
  </si>
  <si>
    <t>Thực hiện quý III năm 2020/Dự toán năm 2020 (tỷ lệ %)</t>
  </si>
  <si>
    <t>Cùng kỳ năm 2019
(đồng)</t>
  </si>
  <si>
    <t>Thực hiện quý III năm 2020 so với cùng kỳ năm 2019 (tỷ lệ %)</t>
  </si>
  <si>
    <t>A</t>
  </si>
  <si>
    <t>Tổng số thu, chi, nộp ngân sách PLP</t>
  </si>
  <si>
    <t>I</t>
  </si>
  <si>
    <t>Số thu PLP</t>
  </si>
  <si>
    <t>Lệ phí</t>
  </si>
  <si>
    <t>1.1</t>
  </si>
  <si>
    <r>
      <t>Lệ phí cấp, đổi GPLX</t>
    </r>
    <r>
      <rPr>
        <b/>
        <sz val="9"/>
        <color indexed="8"/>
        <rFont val="Times New Roman"/>
        <family val="1"/>
      </rPr>
      <t xml:space="preserve"> (J)</t>
    </r>
  </si>
  <si>
    <t>1.2</t>
  </si>
  <si>
    <r>
      <t>Lệ phí đóng lại số khung, số máy</t>
    </r>
    <r>
      <rPr>
        <b/>
        <sz val="9"/>
        <rFont val="Times New Roman"/>
        <family val="1"/>
      </rPr>
      <t xml:space="preserve"> (U2)</t>
    </r>
  </si>
  <si>
    <t>1.3</t>
  </si>
  <si>
    <r>
      <t>Lệ phí cấp CN đăng ký và biển số xe</t>
    </r>
    <r>
      <rPr>
        <b/>
        <sz val="9"/>
        <color indexed="8"/>
        <rFont val="Times New Roman"/>
        <family val="1"/>
      </rPr>
      <t xml:space="preserve"> (U1)</t>
    </r>
  </si>
  <si>
    <t>1.4</t>
  </si>
  <si>
    <r>
      <t xml:space="preserve">Lệ phí cấp, đổi bằng thuyền, máy trưởng </t>
    </r>
    <r>
      <rPr>
        <b/>
        <sz val="9"/>
        <color indexed="8"/>
        <rFont val="Times New Roman"/>
        <family val="1"/>
      </rPr>
      <t>(O)</t>
    </r>
  </si>
  <si>
    <t>1.5</t>
  </si>
  <si>
    <r>
      <t>Lệ phí cấp CN đặng ký PT TNĐ</t>
    </r>
    <r>
      <rPr>
        <b/>
        <sz val="9"/>
        <color indexed="8"/>
        <rFont val="Times New Roman"/>
        <family val="1"/>
      </rPr>
      <t xml:space="preserve"> (V)</t>
    </r>
  </si>
  <si>
    <t>Phí</t>
  </si>
  <si>
    <t>2.1</t>
  </si>
  <si>
    <r>
      <t xml:space="preserve">Phí sát hạch lái xe cơ giới đường bộ Ôtô </t>
    </r>
    <r>
      <rPr>
        <b/>
        <sz val="9"/>
        <rFont val="Times New Roman"/>
        <family val="1"/>
      </rPr>
      <t>(I)</t>
    </r>
  </si>
  <si>
    <t>2.2</t>
  </si>
  <si>
    <r>
      <t>Phí sát hạch lái xe cơ giới đường bộ Môtô</t>
    </r>
    <r>
      <rPr>
        <b/>
        <sz val="9"/>
        <rFont val="Times New Roman"/>
        <family val="1"/>
      </rPr>
      <t xml:space="preserve"> (X) </t>
    </r>
  </si>
  <si>
    <t>2.3</t>
  </si>
  <si>
    <r>
      <t xml:space="preserve">Phí thåm tra thiết kế công trình </t>
    </r>
    <r>
      <rPr>
        <b/>
        <sz val="9"/>
        <rFont val="Times New Roman"/>
        <family val="1"/>
      </rPr>
      <t>(W2)</t>
    </r>
  </si>
  <si>
    <t>II</t>
  </si>
  <si>
    <t>Chi từ nguồn thu phí được để lại</t>
  </si>
  <si>
    <t>Chi sự nghiệp</t>
  </si>
  <si>
    <t>KP thực hiện chế độ tự chủ</t>
  </si>
  <si>
    <t>KP không thực hiện chế độ tự chủ</t>
  </si>
  <si>
    <t>a</t>
  </si>
  <si>
    <t>Chi thanh toán cá nhân</t>
  </si>
  <si>
    <t>b</t>
  </si>
  <si>
    <t>Chi hàng hóa dịch vụ</t>
  </si>
  <si>
    <t>c</t>
  </si>
  <si>
    <t>Chi mua sắm, sữa chữa</t>
  </si>
  <si>
    <t>d</t>
  </si>
  <si>
    <t>Chi khác</t>
  </si>
  <si>
    <t>Chi quản lý hành chính</t>
  </si>
  <si>
    <t>III</t>
  </si>
  <si>
    <t>Số PLP nộp NSNN</t>
  </si>
  <si>
    <t>Lệ phí cấp, đổi GPLX (J)</t>
  </si>
  <si>
    <t>Lệ phí cấp CN đăng ký và biển số xe (U1)</t>
  </si>
  <si>
    <t>Lệ phí cấp, đổi bằng thuyền, máy trưởng (O)</t>
  </si>
  <si>
    <t>Lệ phí cấp CN đặng ký PT TNĐ (V)</t>
  </si>
  <si>
    <t>B</t>
  </si>
  <si>
    <t>Dự toán chi NSNN</t>
  </si>
  <si>
    <t>Nguồn ngân sách trong nước</t>
  </si>
  <si>
    <t xml:space="preserve">KP thực hiện chế độ tự chủ </t>
  </si>
  <si>
    <t>1.1.1</t>
  </si>
  <si>
    <t xml:space="preserve">Chi thanh toán cá nhân </t>
  </si>
  <si>
    <t>1.1.2</t>
  </si>
  <si>
    <t>1.1.3</t>
  </si>
  <si>
    <t>1.1.4</t>
  </si>
  <si>
    <t>1.1.5</t>
  </si>
  <si>
    <t>KP tiết kiệm 10% THCCTL- TC13.14 ;12.341</t>
  </si>
  <si>
    <t>1.2.1</t>
  </si>
  <si>
    <t>KP chi cho CB làm đầu mối KSTTHC</t>
  </si>
  <si>
    <t>1.2.2</t>
  </si>
  <si>
    <t xml:space="preserve">KP hoạt động của tổ chức cơ sở Đảng </t>
  </si>
  <si>
    <t>1.2.3</t>
  </si>
  <si>
    <t>KP tổ chức ĐH đảng bộ</t>
  </si>
  <si>
    <t>1.2.4</t>
  </si>
  <si>
    <t>KP đối nội, đối ngoại</t>
  </si>
  <si>
    <t>1.2.5</t>
  </si>
  <si>
    <t>KP thuê tư vấn lập chỉ số giá xây dựng</t>
  </si>
  <si>
    <t>1.2.6</t>
  </si>
  <si>
    <t>KP duy trị, áp dụng hệ thống quản lý chất lượng</t>
  </si>
  <si>
    <t>1.2.7</t>
  </si>
  <si>
    <t>KP chi mua sắm, sửa chữa</t>
  </si>
  <si>
    <t>1.2.8</t>
  </si>
  <si>
    <t xml:space="preserve">KP chi cho công tác thu lệ phí </t>
  </si>
  <si>
    <t>1.2.9</t>
  </si>
  <si>
    <t>KP hoạt động của nhóm công tác thực hiện những giải pháp mang tính đột phá về phát triển KT-XH lĩnh vực hạ tầng giao thông</t>
  </si>
  <si>
    <t>1.2.10</t>
  </si>
  <si>
    <t xml:space="preserve">KP rà soát VB </t>
  </si>
  <si>
    <t>1.2.11</t>
  </si>
  <si>
    <t>KP phòng dịch Covid 19</t>
  </si>
  <si>
    <t>Chi sự nghiệp kinh tế</t>
  </si>
  <si>
    <t>2.1.1</t>
  </si>
  <si>
    <t>KP kiểm tra xử lý lục bình</t>
  </si>
  <si>
    <t>2.2.2</t>
  </si>
  <si>
    <t>KP sửa đèn Led</t>
  </si>
  <si>
    <t>2.2.3</t>
  </si>
  <si>
    <t>KP thực hiện nhiệm vụ Bảo trì đường bộ _NSTinh</t>
  </si>
  <si>
    <t xml:space="preserve">Chi Đảm bảo xã hội </t>
  </si>
  <si>
    <t>3.1</t>
  </si>
  <si>
    <t>KP hỗ trợ Tết Nguyên Đán 2020</t>
  </si>
  <si>
    <t>Chi sự nghiệp kinh tế_NS Trung ương</t>
  </si>
  <si>
    <t>4.1</t>
  </si>
  <si>
    <t>Chương trình mục tiêu quốc gia XD nông thôn mới 2020</t>
  </si>
  <si>
    <t>4.2</t>
  </si>
  <si>
    <t>KP thực hiện nhiệm vụ Bảo trì đường bộ _NSTW</t>
  </si>
  <si>
    <t>C</t>
  </si>
  <si>
    <t>Dự toán chi nguồn khác</t>
  </si>
  <si>
    <t>Nguồn trích 40% THCCTL (đảm bảo mức lương 1,39 triệu)</t>
  </si>
  <si>
    <t>Ngày     tháng 10 năm 2020</t>
  </si>
  <si>
    <t>Thủ trưởng đơn vị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</si>
</sst>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 _₫_-;\-* #,##0.00\ _₫_-;_-* &quot;-&quot;??\ _₫_-;_-@_-"/>
    <numFmt numFmtId="165" formatCode="#,##0.00_ ;\-#,##0.00\ "/>
    <numFmt numFmtId="166" formatCode="#,##0.000_ ;\-#,##0.000\ "/>
    <numFmt numFmtId="167" formatCode="0.000"/>
    <numFmt numFmtId="168" formatCode="0.000000"/>
    <numFmt numFmtId="169" formatCode="#,##0.000"/>
  </numFmts>
  <fonts count="38" x14ac:knownFonts="1">
    <font>
      <sz val="11"/>
      <color theme="1"/>
      <name val="Calibri"/>
      <family val="2"/>
      <charset val="163"/>
      <scheme val="minor"/>
    </font>
    <font>
      <sz val="11"/>
      <color theme="1"/>
      <name val="Calibri"/>
      <family val="2"/>
      <charset val="163"/>
      <scheme val="minor"/>
    </font>
    <font>
      <i/>
      <sz val="11"/>
      <name val="Times New Roman"/>
      <family val="1"/>
    </font>
    <font>
      <sz val="10"/>
      <name val="Times New Roman"/>
      <family val="1"/>
    </font>
    <font>
      <i/>
      <sz val="11"/>
      <color rgb="FFFF0000"/>
      <name val="Times New Roman"/>
      <family val="1"/>
    </font>
    <font>
      <b/>
      <sz val="11"/>
      <name val="Times New Roman"/>
      <family val="1"/>
    </font>
    <font>
      <sz val="10"/>
      <color rgb="FFFF0000"/>
      <name val="Times New Roman"/>
      <family val="1"/>
    </font>
    <font>
      <b/>
      <sz val="13"/>
      <name val="Times New Roman"/>
      <family val="1"/>
    </font>
    <font>
      <sz val="12"/>
      <name val="Times New Roman"/>
      <family val="1"/>
    </font>
    <font>
      <sz val="12"/>
      <color rgb="FF000000"/>
      <name val="Times New Roman"/>
      <family val="1"/>
    </font>
    <font>
      <sz val="11"/>
      <name val="Times New Roman"/>
      <family val="1"/>
    </font>
    <font>
      <sz val="11"/>
      <color rgb="FFFF0000"/>
      <name val="Times New Roman"/>
      <family val="1"/>
    </font>
    <font>
      <i/>
      <sz val="10"/>
      <name val="Times New Roman"/>
      <family val="1"/>
    </font>
    <font>
      <i/>
      <sz val="9"/>
      <name val="Times New Roman"/>
      <family val="1"/>
    </font>
    <font>
      <b/>
      <sz val="9"/>
      <name val="Times New Roman"/>
      <family val="1"/>
    </font>
    <font>
      <b/>
      <sz val="9"/>
      <color theme="1"/>
      <name val="Times New Roman"/>
      <family val="1"/>
    </font>
    <font>
      <b/>
      <sz val="9"/>
      <color theme="4"/>
      <name val="Times New Roman"/>
      <family val="1"/>
    </font>
    <font>
      <b/>
      <u/>
      <sz val="9"/>
      <name val="Times New Roman"/>
      <family val="1"/>
    </font>
    <font>
      <sz val="9"/>
      <color theme="1"/>
      <name val="Times New Roman"/>
      <family val="1"/>
    </font>
    <font>
      <sz val="12"/>
      <name val="Times New Roman"/>
      <family val="1"/>
      <charset val="163"/>
    </font>
    <font>
      <b/>
      <sz val="9"/>
      <color indexed="8"/>
      <name val="Times New Roman"/>
      <family val="1"/>
    </font>
    <font>
      <sz val="9"/>
      <name val="Times New Roman"/>
      <family val="1"/>
    </font>
    <font>
      <sz val="8"/>
      <name val="Times New Roman"/>
      <family val="1"/>
    </font>
    <font>
      <sz val="9"/>
      <color rgb="FFFF0000"/>
      <name val="Times New Roman"/>
      <family val="1"/>
    </font>
    <font>
      <b/>
      <u/>
      <sz val="9"/>
      <color rgb="FFFF0000"/>
      <name val="Times New Roman"/>
      <family val="1"/>
    </font>
    <font>
      <b/>
      <sz val="9"/>
      <color rgb="FFFF0000"/>
      <name val="Times New Roman"/>
      <family val="1"/>
    </font>
    <font>
      <u/>
      <sz val="9"/>
      <name val="Times New Roman"/>
      <family val="1"/>
    </font>
    <font>
      <b/>
      <i/>
      <sz val="9"/>
      <name val="Times New Roman"/>
      <family val="1"/>
    </font>
    <font>
      <b/>
      <i/>
      <u/>
      <sz val="9"/>
      <name val="Times New Roman"/>
      <family val="1"/>
    </font>
    <font>
      <sz val="12"/>
      <name val="VNI-Times"/>
    </font>
    <font>
      <i/>
      <sz val="9"/>
      <color rgb="FFFF0000"/>
      <name val="Times New Roman"/>
      <family val="1"/>
    </font>
    <font>
      <b/>
      <sz val="10"/>
      <name val="Times New Roman"/>
      <family val="1"/>
    </font>
    <font>
      <i/>
      <sz val="12"/>
      <color theme="1"/>
      <name val="Times New Roman"/>
      <family val="1"/>
    </font>
    <font>
      <i/>
      <sz val="13"/>
      <color theme="1"/>
      <name val="Calibri Light"/>
      <family val="1"/>
      <charset val="163"/>
      <scheme val="major"/>
    </font>
    <font>
      <i/>
      <sz val="13"/>
      <name val="Calibri Light"/>
      <family val="1"/>
      <charset val="163"/>
      <scheme val="major"/>
    </font>
    <font>
      <b/>
      <sz val="12"/>
      <color theme="1"/>
      <name val="Times New Roman"/>
      <family val="1"/>
    </font>
    <font>
      <b/>
      <sz val="13"/>
      <color theme="1"/>
      <name val="Calibri Light"/>
      <family val="1"/>
      <charset val="163"/>
      <scheme val="major"/>
    </font>
    <font>
      <b/>
      <sz val="13"/>
      <name val="Calibri Light"/>
      <family val="1"/>
      <charset val="163"/>
      <scheme val="major"/>
    </font>
  </fonts>
  <fills count="5">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19" fillId="0" borderId="0"/>
    <xf numFmtId="0" fontId="29" fillId="0" borderId="0"/>
    <xf numFmtId="0" fontId="1" fillId="0" borderId="0"/>
  </cellStyleXfs>
  <cellXfs count="157">
    <xf numFmtId="0" fontId="0" fillId="0" borderId="0" xfId="0"/>
    <xf numFmtId="0" fontId="2" fillId="0" borderId="0" xfId="0" applyFont="1" applyAlignment="1">
      <alignment horizontal="center"/>
    </xf>
    <xf numFmtId="0" fontId="3" fillId="0" borderId="0" xfId="0" applyFont="1"/>
    <xf numFmtId="0" fontId="2" fillId="0" borderId="0" xfId="0" applyFont="1" applyAlignment="1">
      <alignment horizontal="center"/>
    </xf>
    <xf numFmtId="2" fontId="2" fillId="0" borderId="0" xfId="0" applyNumberFormat="1" applyFont="1" applyAlignment="1">
      <alignment horizontal="center"/>
    </xf>
    <xf numFmtId="2" fontId="4" fillId="0" borderId="0" xfId="0" applyNumberFormat="1" applyFont="1" applyAlignment="1">
      <alignment horizontal="center"/>
    </xf>
    <xf numFmtId="0" fontId="5" fillId="0" borderId="0" xfId="0" applyFont="1" applyAlignment="1">
      <alignment horizontal="left"/>
    </xf>
    <xf numFmtId="2" fontId="3" fillId="0" borderId="0" xfId="0" applyNumberFormat="1" applyFont="1"/>
    <xf numFmtId="2" fontId="6" fillId="0" borderId="0" xfId="0" applyNumberFormat="1" applyFont="1"/>
    <xf numFmtId="0" fontId="7" fillId="0" borderId="0" xfId="0" applyFont="1" applyAlignment="1">
      <alignment horizontal="center" vertical="center" wrapText="1"/>
    </xf>
    <xf numFmtId="0" fontId="3" fillId="0" borderId="0" xfId="0" applyFont="1" applyAlignment="1">
      <alignment vertical="center"/>
    </xf>
    <xf numFmtId="0" fontId="8" fillId="0" borderId="0" xfId="0" applyFont="1" applyAlignment="1">
      <alignment horizontal="left" wrapText="1"/>
    </xf>
    <xf numFmtId="0" fontId="9" fillId="0" borderId="0" xfId="0" applyFont="1" applyAlignment="1">
      <alignment horizontal="left" vertical="center" wrapText="1"/>
    </xf>
    <xf numFmtId="0" fontId="8" fillId="0" borderId="0" xfId="0" applyFont="1" applyAlignment="1">
      <alignment horizontal="left" vertical="center" wrapText="1"/>
    </xf>
    <xf numFmtId="0" fontId="8" fillId="0" borderId="0" xfId="0" applyFont="1" applyAlignment="1">
      <alignment horizontal="center"/>
    </xf>
    <xf numFmtId="0" fontId="10" fillId="0" borderId="0" xfId="0" applyFont="1"/>
    <xf numFmtId="2" fontId="10" fillId="0" borderId="0" xfId="0" applyNumberFormat="1" applyFont="1"/>
    <xf numFmtId="2" fontId="11" fillId="0" borderId="0" xfId="0" applyNumberFormat="1" applyFont="1"/>
    <xf numFmtId="0" fontId="12" fillId="0" borderId="0" xfId="0" applyFont="1"/>
    <xf numFmtId="0" fontId="13" fillId="0" borderId="0" xfId="0" applyFont="1"/>
    <xf numFmtId="0" fontId="14" fillId="0" borderId="1" xfId="0" applyFont="1" applyBorder="1" applyAlignment="1">
      <alignment horizontal="center" vertical="center" wrapText="1"/>
    </xf>
    <xf numFmtId="2" fontId="14" fillId="0" borderId="1" xfId="0" applyNumberFormat="1" applyFont="1" applyBorder="1" applyAlignment="1">
      <alignment horizontal="center" vertical="center" wrapText="1"/>
    </xf>
    <xf numFmtId="2" fontId="15" fillId="0" borderId="1" xfId="0" applyNumberFormat="1" applyFont="1" applyBorder="1" applyAlignment="1">
      <alignment horizontal="center" vertical="center" wrapText="1"/>
    </xf>
    <xf numFmtId="1" fontId="14" fillId="0" borderId="1" xfId="0" applyNumberFormat="1" applyFont="1" applyBorder="1" applyAlignment="1">
      <alignment horizontal="center" vertical="center" wrapText="1"/>
    </xf>
    <xf numFmtId="1" fontId="15" fillId="0" borderId="1" xfId="0" applyNumberFormat="1" applyFont="1" applyBorder="1" applyAlignment="1">
      <alignment horizontal="center" vertical="center" wrapText="1"/>
    </xf>
    <xf numFmtId="1" fontId="14" fillId="0" borderId="2" xfId="0" applyNumberFormat="1" applyFont="1" applyBorder="1" applyAlignment="1">
      <alignment horizontal="center" vertical="center" wrapText="1"/>
    </xf>
    <xf numFmtId="1" fontId="16" fillId="0" borderId="1" xfId="0" applyNumberFormat="1" applyFont="1" applyBorder="1" applyAlignment="1">
      <alignment horizontal="center" vertical="center" wrapText="1"/>
    </xf>
    <xf numFmtId="0" fontId="14" fillId="2" borderId="3" xfId="0" applyFont="1" applyFill="1" applyBorder="1" applyAlignment="1">
      <alignment horizontal="center" vertical="center"/>
    </xf>
    <xf numFmtId="0" fontId="17" fillId="2" borderId="3" xfId="0" applyFont="1" applyFill="1" applyBorder="1" applyAlignment="1">
      <alignment horizontal="left" vertical="center"/>
    </xf>
    <xf numFmtId="165" fontId="17" fillId="2" borderId="3" xfId="1" applyNumberFormat="1" applyFont="1" applyFill="1" applyBorder="1" applyAlignment="1">
      <alignment vertical="center" wrapText="1"/>
    </xf>
    <xf numFmtId="166" fontId="17" fillId="2" borderId="3" xfId="1" applyNumberFormat="1" applyFont="1" applyFill="1" applyBorder="1" applyAlignment="1">
      <alignment vertical="center" wrapText="1"/>
    </xf>
    <xf numFmtId="9" fontId="17" fillId="3" borderId="4" xfId="2" applyFont="1" applyFill="1" applyBorder="1"/>
    <xf numFmtId="4" fontId="17" fillId="2" borderId="3" xfId="0" applyNumberFormat="1" applyFont="1" applyFill="1" applyBorder="1" applyAlignment="1">
      <alignment horizontal="right" vertical="center" wrapText="1"/>
    </xf>
    <xf numFmtId="9" fontId="17" fillId="2" borderId="3" xfId="2" applyFont="1" applyFill="1" applyBorder="1" applyAlignment="1">
      <alignment horizontal="right" vertical="center" wrapText="1"/>
    </xf>
    <xf numFmtId="0" fontId="15" fillId="0" borderId="5" xfId="0" applyFont="1" applyBorder="1" applyAlignment="1">
      <alignment horizontal="center"/>
    </xf>
    <xf numFmtId="0" fontId="15" fillId="0" borderId="5" xfId="0" applyFont="1" applyBorder="1"/>
    <xf numFmtId="165" fontId="14" fillId="0" borderId="5" xfId="1" applyNumberFormat="1" applyFont="1" applyBorder="1" applyAlignment="1"/>
    <xf numFmtId="166" fontId="14" fillId="0" borderId="5" xfId="1" applyNumberFormat="1" applyFont="1" applyBorder="1" applyAlignment="1"/>
    <xf numFmtId="9" fontId="14" fillId="4" borderId="4" xfId="2" applyFont="1" applyFill="1" applyBorder="1"/>
    <xf numFmtId="4" fontId="14" fillId="0" borderId="5" xfId="0" applyNumberFormat="1" applyFont="1" applyBorder="1"/>
    <xf numFmtId="9" fontId="14" fillId="0" borderId="5" xfId="2" applyFont="1" applyBorder="1"/>
    <xf numFmtId="0" fontId="18" fillId="0" borderId="5" xfId="0" applyFont="1" applyBorder="1" applyAlignment="1">
      <alignment horizontal="center"/>
    </xf>
    <xf numFmtId="3" fontId="18" fillId="0" borderId="5" xfId="3" applyNumberFormat="1" applyFont="1" applyFill="1" applyBorder="1"/>
    <xf numFmtId="165" fontId="21" fillId="0" borderId="5" xfId="1" applyNumberFormat="1" applyFont="1" applyBorder="1" applyAlignment="1"/>
    <xf numFmtId="166" fontId="21" fillId="0" borderId="5" xfId="1" applyNumberFormat="1" applyFont="1" applyBorder="1" applyAlignment="1"/>
    <xf numFmtId="9" fontId="21" fillId="4" borderId="4" xfId="2" applyFont="1" applyFill="1" applyBorder="1"/>
    <xf numFmtId="4" fontId="21" fillId="0" borderId="5" xfId="0" applyNumberFormat="1" applyFont="1" applyBorder="1"/>
    <xf numFmtId="9" fontId="21" fillId="0" borderId="5" xfId="2" applyFont="1" applyBorder="1"/>
    <xf numFmtId="3" fontId="21" fillId="0" borderId="5" xfId="3" applyNumberFormat="1" applyFont="1" applyFill="1" applyBorder="1"/>
    <xf numFmtId="3" fontId="18" fillId="0" borderId="5" xfId="3" applyNumberFormat="1" applyFont="1" applyBorder="1"/>
    <xf numFmtId="0" fontId="14" fillId="0" borderId="5" xfId="0" applyFont="1" applyBorder="1" applyAlignment="1">
      <alignment horizontal="center"/>
    </xf>
    <xf numFmtId="0" fontId="14" fillId="0" borderId="5" xfId="0" applyFont="1" applyBorder="1"/>
    <xf numFmtId="0" fontId="21" fillId="0" borderId="5" xfId="0" applyFont="1" applyBorder="1" applyAlignment="1">
      <alignment horizontal="center"/>
    </xf>
    <xf numFmtId="3" fontId="21" fillId="0" borderId="5" xfId="3" applyNumberFormat="1" applyFont="1" applyBorder="1"/>
    <xf numFmtId="0" fontId="14" fillId="0" borderId="5" xfId="0" applyFont="1" applyBorder="1" applyAlignment="1">
      <alignment horizontal="center" vertical="center"/>
    </xf>
    <xf numFmtId="0" fontId="14" fillId="0" borderId="5" xfId="0" applyFont="1" applyBorder="1" applyAlignment="1">
      <alignment vertical="center"/>
    </xf>
    <xf numFmtId="165" fontId="14" fillId="0" borderId="5" xfId="1" applyNumberFormat="1" applyFont="1" applyBorder="1" applyAlignment="1">
      <alignment vertical="center"/>
    </xf>
    <xf numFmtId="9" fontId="14" fillId="4" borderId="4" xfId="2" applyFont="1" applyFill="1" applyBorder="1" applyAlignment="1">
      <alignment vertical="center"/>
    </xf>
    <xf numFmtId="4" fontId="14" fillId="0" borderId="5" xfId="0" applyNumberFormat="1" applyFont="1" applyBorder="1" applyAlignment="1">
      <alignment vertical="center"/>
    </xf>
    <xf numFmtId="9" fontId="14" fillId="0" borderId="5" xfId="2" applyFont="1" applyBorder="1" applyAlignment="1">
      <alignment vertical="center"/>
    </xf>
    <xf numFmtId="0" fontId="15" fillId="0" borderId="5" xfId="0" applyFont="1" applyBorder="1" applyAlignment="1">
      <alignment horizontal="center" vertical="center"/>
    </xf>
    <xf numFmtId="0" fontId="15" fillId="0" borderId="5" xfId="0" applyFont="1" applyBorder="1" applyAlignment="1">
      <alignment vertical="center"/>
    </xf>
    <xf numFmtId="165" fontId="21" fillId="0" borderId="5" xfId="1" applyNumberFormat="1" applyFont="1" applyBorder="1" applyAlignment="1">
      <alignment vertical="center"/>
    </xf>
    <xf numFmtId="9" fontId="17" fillId="4" borderId="4" xfId="2" applyFont="1" applyFill="1" applyBorder="1" applyAlignment="1">
      <alignment vertical="center"/>
    </xf>
    <xf numFmtId="0" fontId="18" fillId="0" borderId="5" xfId="0" applyFont="1" applyBorder="1"/>
    <xf numFmtId="165" fontId="22" fillId="0" borderId="5" xfId="1" applyNumberFormat="1" applyFont="1" applyFill="1" applyBorder="1" applyAlignment="1"/>
    <xf numFmtId="9" fontId="17" fillId="4" borderId="4" xfId="2" applyFont="1" applyFill="1" applyBorder="1"/>
    <xf numFmtId="165" fontId="23" fillId="0" borderId="5" xfId="1" applyNumberFormat="1" applyFont="1" applyBorder="1" applyAlignment="1"/>
    <xf numFmtId="9" fontId="24" fillId="4" borderId="4" xfId="2" applyFont="1" applyFill="1" applyBorder="1"/>
    <xf numFmtId="9" fontId="25" fillId="0" borderId="5" xfId="2" applyFont="1" applyBorder="1"/>
    <xf numFmtId="165" fontId="25" fillId="0" borderId="5" xfId="1" applyNumberFormat="1" applyFont="1" applyBorder="1" applyAlignment="1"/>
    <xf numFmtId="4" fontId="25" fillId="0" borderId="5" xfId="0" applyNumberFormat="1" applyFont="1" applyBorder="1"/>
    <xf numFmtId="9" fontId="26" fillId="4" borderId="4" xfId="2" applyFont="1" applyFill="1" applyBorder="1"/>
    <xf numFmtId="0" fontId="17" fillId="3" borderId="5" xfId="0" applyFont="1" applyFill="1" applyBorder="1" applyAlignment="1">
      <alignment horizontal="center"/>
    </xf>
    <xf numFmtId="0" fontId="17" fillId="3" borderId="5" xfId="0" applyFont="1" applyFill="1" applyBorder="1"/>
    <xf numFmtId="4" fontId="17" fillId="3" borderId="5" xfId="1" applyNumberFormat="1" applyFont="1" applyFill="1" applyBorder="1" applyAlignment="1"/>
    <xf numFmtId="165" fontId="17" fillId="3" borderId="5" xfId="1" applyNumberFormat="1" applyFont="1" applyFill="1" applyBorder="1" applyAlignment="1"/>
    <xf numFmtId="4" fontId="17" fillId="3" borderId="5" xfId="0" applyNumberFormat="1" applyFont="1" applyFill="1" applyBorder="1"/>
    <xf numFmtId="9" fontId="17" fillId="3" borderId="5" xfId="2" applyFont="1" applyFill="1" applyBorder="1"/>
    <xf numFmtId="0" fontId="17" fillId="4" borderId="5" xfId="0" applyFont="1" applyFill="1" applyBorder="1" applyAlignment="1">
      <alignment horizontal="center"/>
    </xf>
    <xf numFmtId="0" fontId="17" fillId="4" borderId="5" xfId="0" applyFont="1" applyFill="1" applyBorder="1"/>
    <xf numFmtId="4" fontId="17" fillId="4" borderId="5" xfId="1" applyNumberFormat="1" applyFont="1" applyFill="1" applyBorder="1" applyAlignment="1"/>
    <xf numFmtId="165" fontId="17" fillId="4" borderId="5" xfId="1" applyNumberFormat="1" applyFont="1" applyFill="1" applyBorder="1" applyAlignment="1"/>
    <xf numFmtId="9" fontId="17" fillId="4" borderId="5" xfId="2" applyFont="1" applyFill="1" applyBorder="1"/>
    <xf numFmtId="4" fontId="14" fillId="0" borderId="5" xfId="1" applyNumberFormat="1" applyFont="1" applyBorder="1" applyAlignment="1"/>
    <xf numFmtId="0" fontId="27" fillId="0" borderId="5" xfId="0" applyFont="1" applyBorder="1" applyAlignment="1">
      <alignment horizontal="center"/>
    </xf>
    <xf numFmtId="0" fontId="27" fillId="0" borderId="5" xfId="0" applyFont="1" applyBorder="1" applyAlignment="1">
      <alignment wrapText="1"/>
    </xf>
    <xf numFmtId="4" fontId="27" fillId="0" borderId="5" xfId="1" applyNumberFormat="1" applyFont="1" applyBorder="1" applyAlignment="1"/>
    <xf numFmtId="165" fontId="27" fillId="0" borderId="5" xfId="1" applyNumberFormat="1" applyFont="1" applyBorder="1" applyAlignment="1"/>
    <xf numFmtId="4" fontId="27" fillId="0" borderId="5" xfId="0" applyNumberFormat="1" applyFont="1" applyBorder="1"/>
    <xf numFmtId="9" fontId="27" fillId="0" borderId="5" xfId="2" applyFont="1" applyBorder="1"/>
    <xf numFmtId="0" fontId="21" fillId="0" borderId="5" xfId="0" applyFont="1" applyBorder="1"/>
    <xf numFmtId="4" fontId="21" fillId="0" borderId="5" xfId="1" applyNumberFormat="1" applyFont="1" applyBorder="1" applyAlignment="1"/>
    <xf numFmtId="165" fontId="21" fillId="0" borderId="5" xfId="1" applyNumberFormat="1" applyFont="1" applyFill="1" applyBorder="1" applyAlignment="1"/>
    <xf numFmtId="0" fontId="27" fillId="0" borderId="5" xfId="0" applyFont="1" applyBorder="1"/>
    <xf numFmtId="167" fontId="27" fillId="0" borderId="5" xfId="1" applyNumberFormat="1" applyFont="1" applyBorder="1" applyAlignment="1"/>
    <xf numFmtId="9" fontId="28" fillId="4" borderId="4" xfId="2" applyFont="1" applyFill="1" applyBorder="1"/>
    <xf numFmtId="4" fontId="3" fillId="0" borderId="0" xfId="0" applyNumberFormat="1" applyFont="1"/>
    <xf numFmtId="2" fontId="21" fillId="0" borderId="5" xfId="1" applyNumberFormat="1" applyFont="1" applyBorder="1" applyAlignment="1"/>
    <xf numFmtId="168" fontId="3" fillId="0" borderId="0" xfId="0" applyNumberFormat="1" applyFont="1"/>
    <xf numFmtId="0" fontId="21" fillId="0" borderId="5" xfId="0" applyNumberFormat="1" applyFont="1" applyBorder="1" applyAlignment="1">
      <alignment wrapText="1"/>
    </xf>
    <xf numFmtId="169" fontId="21" fillId="0" borderId="5" xfId="1" applyNumberFormat="1" applyFont="1" applyBorder="1" applyAlignment="1"/>
    <xf numFmtId="4" fontId="21" fillId="0" borderId="5" xfId="0" applyNumberFormat="1" applyFont="1" applyBorder="1" applyAlignment="1">
      <alignment horizontal="right"/>
    </xf>
    <xf numFmtId="0" fontId="22" fillId="0" borderId="5" xfId="4" applyFont="1" applyFill="1" applyBorder="1"/>
    <xf numFmtId="0" fontId="21" fillId="0" borderId="5" xfId="0" applyFont="1" applyBorder="1" applyAlignment="1">
      <alignment wrapText="1"/>
    </xf>
    <xf numFmtId="0" fontId="21" fillId="0" borderId="5" xfId="0" applyFont="1" applyBorder="1" applyAlignment="1">
      <alignment horizontal="center" vertical="center"/>
    </xf>
    <xf numFmtId="0" fontId="21" fillId="0" borderId="5" xfId="0" applyFont="1" applyBorder="1" applyAlignment="1">
      <alignment vertical="center" wrapText="1"/>
    </xf>
    <xf numFmtId="4" fontId="21" fillId="0" borderId="5" xfId="1" applyNumberFormat="1" applyFont="1" applyBorder="1" applyAlignment="1">
      <alignment vertical="center"/>
    </xf>
    <xf numFmtId="2" fontId="23" fillId="0" borderId="5" xfId="1" quotePrefix="1" applyNumberFormat="1" applyFont="1" applyBorder="1" applyAlignment="1">
      <alignment vertical="center"/>
    </xf>
    <xf numFmtId="9" fontId="24" fillId="4" borderId="4" xfId="2" applyFont="1" applyFill="1" applyBorder="1" applyAlignment="1">
      <alignment vertical="center"/>
    </xf>
    <xf numFmtId="4" fontId="21" fillId="0" borderId="5" xfId="0" applyNumberFormat="1" applyFont="1" applyBorder="1" applyAlignment="1">
      <alignment vertical="center"/>
    </xf>
    <xf numFmtId="4" fontId="3" fillId="0" borderId="0" xfId="0" applyNumberFormat="1" applyFont="1" applyAlignment="1">
      <alignment vertical="center"/>
    </xf>
    <xf numFmtId="2" fontId="23" fillId="0" borderId="5" xfId="1" quotePrefix="1" applyNumberFormat="1" applyFont="1" applyBorder="1" applyAlignment="1"/>
    <xf numFmtId="4" fontId="25" fillId="0" borderId="5" xfId="1" applyNumberFormat="1" applyFont="1" applyBorder="1" applyAlignment="1"/>
    <xf numFmtId="0" fontId="13" fillId="0" borderId="5" xfId="0" applyFont="1" applyBorder="1" applyAlignment="1">
      <alignment horizontal="center"/>
    </xf>
    <xf numFmtId="0" fontId="13" fillId="0" borderId="5" xfId="0" applyFont="1" applyBorder="1" applyAlignment="1">
      <alignment wrapText="1"/>
    </xf>
    <xf numFmtId="4" fontId="13" fillId="0" borderId="5" xfId="1" applyNumberFormat="1" applyFont="1" applyBorder="1" applyAlignment="1"/>
    <xf numFmtId="165" fontId="30" fillId="0" borderId="5" xfId="1" applyNumberFormat="1" applyFont="1" applyBorder="1" applyAlignment="1"/>
    <xf numFmtId="4" fontId="13" fillId="0" borderId="5" xfId="0" applyNumberFormat="1" applyFont="1" applyBorder="1"/>
    <xf numFmtId="0" fontId="13" fillId="0" borderId="5" xfId="0" applyFont="1" applyBorder="1"/>
    <xf numFmtId="0" fontId="13" fillId="0" borderId="6" xfId="0" applyFont="1" applyBorder="1" applyAlignment="1">
      <alignment horizontal="center"/>
    </xf>
    <xf numFmtId="4" fontId="13" fillId="0" borderId="6" xfId="1" applyNumberFormat="1" applyFont="1" applyBorder="1" applyAlignment="1"/>
    <xf numFmtId="165" fontId="30" fillId="0" borderId="6" xfId="1" applyNumberFormat="1" applyFont="1" applyBorder="1" applyAlignment="1"/>
    <xf numFmtId="4" fontId="13" fillId="0" borderId="6" xfId="0" applyNumberFormat="1" applyFont="1" applyBorder="1"/>
    <xf numFmtId="0" fontId="14" fillId="0" borderId="6" xfId="0" applyFont="1" applyBorder="1" applyAlignment="1">
      <alignment horizontal="center"/>
    </xf>
    <xf numFmtId="0" fontId="14" fillId="0" borderId="5" xfId="0" applyFont="1" applyBorder="1" applyAlignment="1">
      <alignment wrapText="1"/>
    </xf>
    <xf numFmtId="4" fontId="14" fillId="0" borderId="6" xfId="1" applyNumberFormat="1" applyFont="1" applyBorder="1" applyAlignment="1"/>
    <xf numFmtId="165" fontId="14" fillId="0" borderId="6" xfId="1" applyNumberFormat="1" applyFont="1" applyBorder="1" applyAlignment="1"/>
    <xf numFmtId="4" fontId="14" fillId="0" borderId="6" xfId="0" applyNumberFormat="1" applyFont="1" applyBorder="1"/>
    <xf numFmtId="0" fontId="21" fillId="0" borderId="6" xfId="0" applyFont="1" applyBorder="1" applyAlignment="1">
      <alignment horizontal="center"/>
    </xf>
    <xf numFmtId="4" fontId="21" fillId="0" borderId="6" xfId="1" applyNumberFormat="1" applyFont="1" applyBorder="1" applyAlignment="1"/>
    <xf numFmtId="165" fontId="21" fillId="0" borderId="6" xfId="1" applyNumberFormat="1" applyFont="1" applyBorder="1" applyAlignment="1"/>
    <xf numFmtId="4" fontId="21" fillId="0" borderId="6" xfId="0" applyNumberFormat="1" applyFont="1" applyBorder="1"/>
    <xf numFmtId="0" fontId="31" fillId="0" borderId="0" xfId="0" applyFont="1"/>
    <xf numFmtId="0" fontId="21" fillId="0" borderId="6" xfId="0" applyFont="1" applyBorder="1" applyAlignment="1">
      <alignment horizontal="center" vertical="center"/>
    </xf>
    <xf numFmtId="4" fontId="21" fillId="0" borderId="6" xfId="1" applyNumberFormat="1" applyFont="1" applyBorder="1" applyAlignment="1">
      <alignment vertical="center"/>
    </xf>
    <xf numFmtId="9" fontId="21" fillId="4" borderId="5" xfId="2" applyFont="1" applyFill="1" applyBorder="1" applyAlignment="1">
      <alignment vertical="center"/>
    </xf>
    <xf numFmtId="4" fontId="21" fillId="0" borderId="6" xfId="0" applyNumberFormat="1" applyFont="1" applyBorder="1" applyAlignment="1">
      <alignment vertical="center"/>
    </xf>
    <xf numFmtId="9" fontId="21" fillId="0" borderId="5" xfId="2" applyFont="1" applyBorder="1" applyAlignment="1">
      <alignment vertical="center"/>
    </xf>
    <xf numFmtId="0" fontId="14" fillId="3" borderId="5" xfId="0" applyFont="1" applyFill="1" applyBorder="1" applyAlignment="1">
      <alignment horizontal="center"/>
    </xf>
    <xf numFmtId="0" fontId="14" fillId="3" borderId="5" xfId="0" applyFont="1" applyFill="1" applyBorder="1"/>
    <xf numFmtId="165" fontId="14" fillId="3" borderId="5" xfId="1" applyNumberFormat="1" applyFont="1" applyFill="1" applyBorder="1" applyAlignment="1"/>
    <xf numFmtId="4" fontId="14" fillId="3" borderId="5" xfId="0" applyNumberFormat="1" applyFont="1" applyFill="1" applyBorder="1"/>
    <xf numFmtId="9" fontId="21" fillId="3" borderId="5" xfId="2" applyFont="1" applyFill="1" applyBorder="1"/>
    <xf numFmtId="0" fontId="21" fillId="0" borderId="7" xfId="0" applyFont="1" applyBorder="1" applyAlignment="1">
      <alignment horizontal="center" vertical="center"/>
    </xf>
    <xf numFmtId="0" fontId="21" fillId="0" borderId="7" xfId="0" applyFont="1" applyBorder="1" applyAlignment="1">
      <alignment vertical="center" wrapText="1"/>
    </xf>
    <xf numFmtId="165" fontId="21" fillId="0" borderId="7" xfId="1" applyNumberFormat="1" applyFont="1" applyBorder="1" applyAlignment="1">
      <alignment vertical="center"/>
    </xf>
    <xf numFmtId="9" fontId="21" fillId="4" borderId="7" xfId="2" applyFont="1" applyFill="1" applyBorder="1" applyAlignment="1">
      <alignment vertical="center"/>
    </xf>
    <xf numFmtId="4" fontId="21" fillId="0" borderId="7" xfId="0" applyNumberFormat="1" applyFont="1" applyBorder="1" applyAlignment="1">
      <alignment vertical="center"/>
    </xf>
    <xf numFmtId="0" fontId="32" fillId="0" borderId="0" xfId="5" applyFont="1" applyBorder="1" applyAlignment="1">
      <alignment horizontal="center"/>
    </xf>
    <xf numFmtId="0" fontId="33" fillId="0" borderId="0" xfId="5" applyFont="1" applyBorder="1" applyAlignment="1"/>
    <xf numFmtId="0" fontId="34" fillId="0" borderId="0" xfId="5" applyFont="1" applyBorder="1" applyAlignment="1"/>
    <xf numFmtId="2" fontId="3" fillId="0" borderId="0" xfId="0" applyNumberFormat="1" applyFont="1" applyAlignment="1">
      <alignment vertical="center"/>
    </xf>
    <xf numFmtId="2" fontId="6" fillId="0" borderId="0" xfId="0" applyNumberFormat="1" applyFont="1" applyAlignment="1">
      <alignment vertical="center"/>
    </xf>
    <xf numFmtId="0" fontId="35" fillId="0" borderId="0" xfId="5" applyFont="1" applyAlignment="1">
      <alignment horizontal="center" vertical="center"/>
    </xf>
    <xf numFmtId="0" fontId="36" fillId="0" borderId="0" xfId="5" applyFont="1" applyAlignment="1">
      <alignment vertical="center"/>
    </xf>
    <xf numFmtId="0" fontId="37" fillId="0" borderId="0" xfId="5" applyFont="1" applyAlignment="1">
      <alignment vertical="center"/>
    </xf>
  </cellXfs>
  <cellStyles count="6">
    <cellStyle name="Comma" xfId="1" builtinId="3"/>
    <cellStyle name="Normal" xfId="0" builtinId="0"/>
    <cellStyle name="Normal 3" xfId="5"/>
    <cellStyle name="Normal_6.15.BAOCAOPLP" xfId="3"/>
    <cellStyle name="Normal_Dutoan2013.13.8" xfId="4"/>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3.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Google%20Drive\2020\GTVT\PHANKHAIDT2020.VPGTV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Oanh%20Doogle\2019\GTVT\19.BCKHOANCHI%20201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OANH\2020\GTVT\PHANKHAIDT2020.GTV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UKIEN.PHI"/>
      <sheetName val="DUKIEN.LEPHI"/>
      <sheetName val="DUKIEN.NSNN.CCTL"/>
      <sheetName val="DUKIEN.NSNN"/>
      <sheetName val="KPTHEONV"/>
      <sheetName val="TH.PHANKHAIDT"/>
      <sheetName val="GTVT.TABMID"/>
      <sheetName val="BCKHOANCHI"/>
    </sheetNames>
    <sheetDataSet>
      <sheetData sheetId="0" refreshError="1">
        <row r="7">
          <cell r="E7">
            <v>2350</v>
          </cell>
        </row>
        <row r="8">
          <cell r="E8">
            <v>450</v>
          </cell>
        </row>
        <row r="9">
          <cell r="E9">
            <v>220</v>
          </cell>
        </row>
        <row r="21">
          <cell r="E21">
            <v>204.78182000000001</v>
          </cell>
        </row>
        <row r="47">
          <cell r="E47">
            <v>2778.2181799999998</v>
          </cell>
        </row>
        <row r="88">
          <cell r="E88">
            <v>84.5</v>
          </cell>
        </row>
        <row r="116">
          <cell r="E116">
            <v>15</v>
          </cell>
        </row>
      </sheetData>
      <sheetData sheetId="1" refreshError="1">
        <row r="7">
          <cell r="E7">
            <v>4450</v>
          </cell>
        </row>
        <row r="8">
          <cell r="E8">
            <v>90</v>
          </cell>
        </row>
        <row r="9">
          <cell r="E9">
            <v>2</v>
          </cell>
        </row>
        <row r="10">
          <cell r="E10">
            <v>3</v>
          </cell>
        </row>
      </sheetData>
      <sheetData sheetId="2" refreshError="1"/>
      <sheetData sheetId="3" refreshError="1">
        <row r="12">
          <cell r="E12">
            <v>3211.2909469999995</v>
          </cell>
        </row>
        <row r="35">
          <cell r="E35">
            <v>690.70905300000004</v>
          </cell>
        </row>
        <row r="76">
          <cell r="E76">
            <v>95</v>
          </cell>
        </row>
        <row r="95">
          <cell r="E95">
            <v>47</v>
          </cell>
        </row>
        <row r="106">
          <cell r="E106">
            <v>16</v>
          </cell>
        </row>
        <row r="110">
          <cell r="E110">
            <v>44</v>
          </cell>
        </row>
        <row r="121">
          <cell r="E121">
            <v>90</v>
          </cell>
        </row>
        <row r="131">
          <cell r="E131">
            <v>55</v>
          </cell>
        </row>
        <row r="140">
          <cell r="E140">
            <v>10</v>
          </cell>
        </row>
        <row r="143">
          <cell r="E143">
            <v>75</v>
          </cell>
        </row>
        <row r="148">
          <cell r="E148">
            <v>72</v>
          </cell>
        </row>
        <row r="152">
          <cell r="E152">
            <v>3</v>
          </cell>
        </row>
        <row r="154">
          <cell r="E154">
            <v>2487</v>
          </cell>
        </row>
      </sheetData>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UKIEN.PHI"/>
      <sheetName val="DUKIEN.LEPHI"/>
      <sheetName val="DUKIEN.NSNN40%"/>
      <sheetName val="DUKIEN.NSNN"/>
      <sheetName val="BCKHOANCHI"/>
      <sheetName val="QII.19.PHANBOQUY"/>
    </sheetNames>
    <sheetDataSet>
      <sheetData sheetId="0" refreshError="1">
        <row r="7">
          <cell r="E7">
            <v>2350</v>
          </cell>
        </row>
        <row r="16">
          <cell r="E16">
            <v>22</v>
          </cell>
        </row>
      </sheetData>
      <sheetData sheetId="1" refreshError="1">
        <row r="7">
          <cell r="E7">
            <v>4450</v>
          </cell>
        </row>
        <row r="9">
          <cell r="E9">
            <v>90</v>
          </cell>
        </row>
        <row r="10">
          <cell r="E10">
            <v>2</v>
          </cell>
        </row>
      </sheetData>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UKIEN.PHI"/>
      <sheetName val="DUKIEN.LEPHI 2021"/>
      <sheetName val="DUKIEN.LEPHI"/>
      <sheetName val="DUKIEN.NSNN.CCTL"/>
      <sheetName val="DUKIEN.NSNN"/>
      <sheetName val="KPTHEONV"/>
      <sheetName val="TH.PHANKHAIDT"/>
      <sheetName val="GTVT.TABMID"/>
      <sheetName val="BCKHOANCHIQ3"/>
      <sheetName val="BCKHOANCHIQ2"/>
      <sheetName val="BCTKthem10%"/>
      <sheetName val="BCKHOANCHIQ1"/>
      <sheetName val="QI.20.PHANBOQUY"/>
    </sheetNames>
    <sheetDataSet>
      <sheetData sheetId="0">
        <row r="7">
          <cell r="J7">
            <v>777870000</v>
          </cell>
        </row>
      </sheetData>
      <sheetData sheetId="1"/>
      <sheetData sheetId="2">
        <row r="7">
          <cell r="J7">
            <v>1228635000</v>
          </cell>
        </row>
      </sheetData>
      <sheetData sheetId="3"/>
      <sheetData sheetId="4">
        <row r="12">
          <cell r="J12">
            <v>738.63968099999988</v>
          </cell>
        </row>
        <row r="157">
          <cell r="E157">
            <v>391537200</v>
          </cell>
        </row>
        <row r="174">
          <cell r="E174">
            <v>168524493000</v>
          </cell>
        </row>
      </sheetData>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80"/>
  <sheetViews>
    <sheetView tabSelected="1" workbookViewId="0">
      <selection activeCell="D13" sqref="D13"/>
    </sheetView>
  </sheetViews>
  <sheetFormatPr defaultRowHeight="12.75" x14ac:dyDescent="0.2"/>
  <cols>
    <col min="1" max="1" width="1.85546875" style="2" customWidth="1"/>
    <col min="2" max="2" width="5.28515625" style="2" customWidth="1"/>
    <col min="3" max="3" width="36.5703125" style="2" customWidth="1"/>
    <col min="4" max="4" width="12.85546875" style="7" customWidth="1"/>
    <col min="5" max="5" width="11.85546875" style="8" customWidth="1"/>
    <col min="6" max="6" width="12.28515625" style="2" customWidth="1"/>
    <col min="7" max="7" width="1" style="2" hidden="1" customWidth="1"/>
    <col min="8" max="8" width="12.42578125" style="2" customWidth="1"/>
    <col min="9" max="9" width="9.140625" style="2"/>
    <col min="10" max="10" width="9.5703125" style="2" bestFit="1" customWidth="1"/>
    <col min="11" max="16384" width="9.140625" style="2"/>
  </cols>
  <sheetData>
    <row r="1" spans="2:8" ht="15" x14ac:dyDescent="0.25">
      <c r="B1" s="1" t="s">
        <v>0</v>
      </c>
      <c r="C1" s="1"/>
      <c r="D1" s="1"/>
      <c r="E1" s="1"/>
      <c r="F1" s="1"/>
      <c r="G1" s="1"/>
      <c r="H1" s="1"/>
    </row>
    <row r="2" spans="2:8" ht="7.5" customHeight="1" x14ac:dyDescent="0.25">
      <c r="B2" s="3"/>
      <c r="C2" s="3"/>
      <c r="D2" s="4"/>
      <c r="E2" s="5"/>
      <c r="F2" s="3"/>
      <c r="G2" s="3"/>
      <c r="H2" s="3"/>
    </row>
    <row r="3" spans="2:8" ht="14.25" x14ac:dyDescent="0.2">
      <c r="B3" s="6" t="s">
        <v>1</v>
      </c>
    </row>
    <row r="4" spans="2:8" ht="14.25" x14ac:dyDescent="0.2">
      <c r="B4" s="6" t="s">
        <v>2</v>
      </c>
    </row>
    <row r="5" spans="2:8" s="10" customFormat="1" ht="21" customHeight="1" x14ac:dyDescent="0.25">
      <c r="B5" s="9" t="s">
        <v>3</v>
      </c>
      <c r="C5" s="9"/>
      <c r="D5" s="9"/>
      <c r="E5" s="9"/>
      <c r="F5" s="9"/>
      <c r="G5" s="9"/>
      <c r="H5" s="9"/>
    </row>
    <row r="6" spans="2:8" ht="31.5" customHeight="1" x14ac:dyDescent="0.25">
      <c r="B6" s="11" t="s">
        <v>4</v>
      </c>
      <c r="C6" s="11"/>
      <c r="D6" s="11"/>
      <c r="E6" s="11"/>
      <c r="F6" s="11"/>
      <c r="G6" s="11"/>
      <c r="H6" s="11"/>
    </row>
    <row r="7" spans="2:8" s="10" customFormat="1" ht="58.5" customHeight="1" x14ac:dyDescent="0.25">
      <c r="B7" s="12" t="s">
        <v>5</v>
      </c>
      <c r="C7" s="12"/>
      <c r="D7" s="12"/>
      <c r="E7" s="12"/>
      <c r="F7" s="12"/>
      <c r="G7" s="12"/>
      <c r="H7" s="12"/>
    </row>
    <row r="8" spans="2:8" s="10" customFormat="1" ht="30.75" customHeight="1" x14ac:dyDescent="0.25">
      <c r="B8" s="13" t="s">
        <v>6</v>
      </c>
      <c r="C8" s="13"/>
      <c r="D8" s="13"/>
      <c r="E8" s="13"/>
      <c r="F8" s="13"/>
      <c r="G8" s="13"/>
      <c r="H8" s="13"/>
    </row>
    <row r="9" spans="2:8" ht="15.75" x14ac:dyDescent="0.25">
      <c r="B9" s="14"/>
      <c r="C9" s="15"/>
      <c r="D9" s="16"/>
      <c r="E9" s="17"/>
      <c r="F9" s="15"/>
      <c r="G9" s="18"/>
      <c r="H9" s="19" t="s">
        <v>7</v>
      </c>
    </row>
    <row r="10" spans="2:8" ht="48" customHeight="1" x14ac:dyDescent="0.2">
      <c r="B10" s="20" t="s">
        <v>8</v>
      </c>
      <c r="C10" s="20" t="s">
        <v>9</v>
      </c>
      <c r="D10" s="21" t="s">
        <v>10</v>
      </c>
      <c r="E10" s="22" t="s">
        <v>11</v>
      </c>
      <c r="F10" s="20" t="s">
        <v>12</v>
      </c>
      <c r="G10" s="20" t="s">
        <v>13</v>
      </c>
      <c r="H10" s="20" t="s">
        <v>14</v>
      </c>
    </row>
    <row r="11" spans="2:8" x14ac:dyDescent="0.2">
      <c r="B11" s="20">
        <v>1</v>
      </c>
      <c r="C11" s="20">
        <v>2</v>
      </c>
      <c r="D11" s="23">
        <v>3</v>
      </c>
      <c r="E11" s="24">
        <v>4</v>
      </c>
      <c r="F11" s="25">
        <v>5</v>
      </c>
      <c r="G11" s="26"/>
      <c r="H11" s="23">
        <v>6</v>
      </c>
    </row>
    <row r="12" spans="2:8" x14ac:dyDescent="0.2">
      <c r="B12" s="27" t="s">
        <v>15</v>
      </c>
      <c r="C12" s="28" t="s">
        <v>16</v>
      </c>
      <c r="D12" s="29">
        <f>SUM(D13)</f>
        <v>7565</v>
      </c>
      <c r="E12" s="30">
        <f>SUM(E13)</f>
        <v>3231.2370000000001</v>
      </c>
      <c r="F12" s="31">
        <f t="shared" ref="F12:F77" si="0">E12/D12</f>
        <v>0.42712980832782554</v>
      </c>
      <c r="G12" s="32">
        <f>SUM(G13)</f>
        <v>2427.6800000000003</v>
      </c>
      <c r="H12" s="33">
        <f t="shared" ref="H12:H77" si="1">E12/G12</f>
        <v>1.3309979074672114</v>
      </c>
    </row>
    <row r="13" spans="2:8" x14ac:dyDescent="0.2">
      <c r="B13" s="34" t="s">
        <v>17</v>
      </c>
      <c r="C13" s="35" t="s">
        <v>18</v>
      </c>
      <c r="D13" s="36">
        <f>SUM(D14,D20)</f>
        <v>7565</v>
      </c>
      <c r="E13" s="37">
        <f>SUM(E14,E20)</f>
        <v>3231.2370000000001</v>
      </c>
      <c r="F13" s="38">
        <f t="shared" si="0"/>
        <v>0.42712980832782554</v>
      </c>
      <c r="G13" s="39">
        <f>SUM(G14,G20)</f>
        <v>2427.6800000000003</v>
      </c>
      <c r="H13" s="40">
        <f t="shared" si="1"/>
        <v>1.3309979074672114</v>
      </c>
    </row>
    <row r="14" spans="2:8" x14ac:dyDescent="0.2">
      <c r="B14" s="34">
        <v>1</v>
      </c>
      <c r="C14" s="35" t="s">
        <v>19</v>
      </c>
      <c r="D14" s="36">
        <f>SUM(D15:D19)</f>
        <v>4545</v>
      </c>
      <c r="E14" s="37">
        <f>SUM(E15:E19)</f>
        <v>1618.8649999999998</v>
      </c>
      <c r="F14" s="38">
        <f t="shared" si="0"/>
        <v>0.35618591859185916</v>
      </c>
      <c r="G14" s="39">
        <f>SUM(G15:G19)</f>
        <v>1238.74</v>
      </c>
      <c r="H14" s="40">
        <f t="shared" si="1"/>
        <v>1.3068642330109626</v>
      </c>
    </row>
    <row r="15" spans="2:8" x14ac:dyDescent="0.2">
      <c r="B15" s="41" t="s">
        <v>20</v>
      </c>
      <c r="C15" s="42" t="s">
        <v>21</v>
      </c>
      <c r="D15" s="43">
        <f>[1]DUKIEN.LEPHI!$E$7</f>
        <v>4450</v>
      </c>
      <c r="E15" s="44">
        <v>1607.7149999999999</v>
      </c>
      <c r="F15" s="45">
        <f>E15/D15</f>
        <v>0.36128426966292132</v>
      </c>
      <c r="G15" s="46">
        <v>1221.08</v>
      </c>
      <c r="H15" s="47">
        <f>E15/G15</f>
        <v>1.3166336357978183</v>
      </c>
    </row>
    <row r="16" spans="2:8" x14ac:dyDescent="0.2">
      <c r="B16" s="41" t="s">
        <v>22</v>
      </c>
      <c r="C16" s="48" t="s">
        <v>23</v>
      </c>
      <c r="D16" s="43"/>
      <c r="E16" s="43">
        <v>0</v>
      </c>
      <c r="F16" s="45"/>
      <c r="G16" s="46">
        <v>0.1</v>
      </c>
      <c r="H16" s="47">
        <f>E16/G16</f>
        <v>0</v>
      </c>
    </row>
    <row r="17" spans="2:8" x14ac:dyDescent="0.2">
      <c r="B17" s="41" t="s">
        <v>24</v>
      </c>
      <c r="C17" s="42" t="s">
        <v>25</v>
      </c>
      <c r="D17" s="43">
        <f>[1]DUKIEN.LEPHI!$E$8</f>
        <v>90</v>
      </c>
      <c r="E17" s="43">
        <v>10.7</v>
      </c>
      <c r="F17" s="45">
        <f t="shared" si="0"/>
        <v>0.11888888888888888</v>
      </c>
      <c r="G17" s="46">
        <v>14.95</v>
      </c>
      <c r="H17" s="47">
        <f t="shared" si="1"/>
        <v>0.71571906354515047</v>
      </c>
    </row>
    <row r="18" spans="2:8" x14ac:dyDescent="0.2">
      <c r="B18" s="41" t="s">
        <v>26</v>
      </c>
      <c r="C18" s="49" t="s">
        <v>27</v>
      </c>
      <c r="D18" s="43">
        <f>[1]DUKIEN.LEPHI!$E$9</f>
        <v>2</v>
      </c>
      <c r="E18" s="43">
        <v>0.1</v>
      </c>
      <c r="F18" s="45">
        <f t="shared" si="0"/>
        <v>0.05</v>
      </c>
      <c r="G18" s="46">
        <v>1.7</v>
      </c>
      <c r="H18" s="47">
        <f t="shared" si="1"/>
        <v>5.8823529411764712E-2</v>
      </c>
    </row>
    <row r="19" spans="2:8" x14ac:dyDescent="0.2">
      <c r="B19" s="41" t="s">
        <v>28</v>
      </c>
      <c r="C19" s="49" t="s">
        <v>29</v>
      </c>
      <c r="D19" s="43">
        <f>[1]DUKIEN.LEPHI!$E$10</f>
        <v>3</v>
      </c>
      <c r="E19" s="43">
        <v>0.35</v>
      </c>
      <c r="F19" s="45">
        <f t="shared" si="0"/>
        <v>0.11666666666666665</v>
      </c>
      <c r="G19" s="46">
        <v>0.91</v>
      </c>
      <c r="H19" s="47">
        <f t="shared" si="1"/>
        <v>0.38461538461538458</v>
      </c>
    </row>
    <row r="20" spans="2:8" x14ac:dyDescent="0.2">
      <c r="B20" s="50">
        <v>2</v>
      </c>
      <c r="C20" s="51" t="s">
        <v>30</v>
      </c>
      <c r="D20" s="36">
        <f>SUM(D21:D23)</f>
        <v>3020</v>
      </c>
      <c r="E20" s="36">
        <f>SUM(E21:E23)</f>
        <v>1612.3720000000001</v>
      </c>
      <c r="F20" s="38">
        <f t="shared" si="0"/>
        <v>0.53389801324503317</v>
      </c>
      <c r="G20" s="39">
        <f>SUM(G21:G23)</f>
        <v>1188.94</v>
      </c>
      <c r="H20" s="40">
        <f t="shared" si="1"/>
        <v>1.3561424462125928</v>
      </c>
    </row>
    <row r="21" spans="2:8" x14ac:dyDescent="0.2">
      <c r="B21" s="52" t="s">
        <v>31</v>
      </c>
      <c r="C21" s="53" t="s">
        <v>32</v>
      </c>
      <c r="D21" s="43">
        <f>[1]DUKIEN.PHI!$E$7</f>
        <v>2350</v>
      </c>
      <c r="E21" s="43">
        <v>893.73</v>
      </c>
      <c r="F21" s="45">
        <f t="shared" si="0"/>
        <v>0.38031063829787237</v>
      </c>
      <c r="G21" s="46">
        <v>616.38</v>
      </c>
      <c r="H21" s="47">
        <f t="shared" si="1"/>
        <v>1.4499659301080503</v>
      </c>
    </row>
    <row r="22" spans="2:8" x14ac:dyDescent="0.2">
      <c r="B22" s="52" t="s">
        <v>33</v>
      </c>
      <c r="C22" s="53" t="s">
        <v>34</v>
      </c>
      <c r="D22" s="43">
        <f>[1]DUKIEN.PHI!$E$8</f>
        <v>450</v>
      </c>
      <c r="E22" s="43">
        <v>627.53</v>
      </c>
      <c r="F22" s="45">
        <f t="shared" si="0"/>
        <v>1.394511111111111</v>
      </c>
      <c r="G22" s="46">
        <v>329.94</v>
      </c>
      <c r="H22" s="47">
        <f t="shared" si="1"/>
        <v>1.9019518700369764</v>
      </c>
    </row>
    <row r="23" spans="2:8" x14ac:dyDescent="0.2">
      <c r="B23" s="52" t="s">
        <v>35</v>
      </c>
      <c r="C23" s="53" t="s">
        <v>36</v>
      </c>
      <c r="D23" s="43">
        <f>[1]DUKIEN.PHI!$E$9</f>
        <v>220</v>
      </c>
      <c r="E23" s="43">
        <v>91.111999999999995</v>
      </c>
      <c r="F23" s="45">
        <f t="shared" si="0"/>
        <v>0.41414545454545454</v>
      </c>
      <c r="G23" s="46">
        <v>242.62</v>
      </c>
      <c r="H23" s="47">
        <f t="shared" si="1"/>
        <v>0.37553375649163295</v>
      </c>
    </row>
    <row r="24" spans="2:8" s="10" customFormat="1" ht="15.75" customHeight="1" x14ac:dyDescent="0.25">
      <c r="B24" s="54" t="s">
        <v>37</v>
      </c>
      <c r="C24" s="55" t="s">
        <v>38</v>
      </c>
      <c r="D24" s="56">
        <f>SUM(D25,D32)</f>
        <v>2998</v>
      </c>
      <c r="E24" s="56">
        <f>SUM(E25,E32)</f>
        <v>1318.8609999999999</v>
      </c>
      <c r="F24" s="57">
        <f t="shared" si="0"/>
        <v>0.43991360907271509</v>
      </c>
      <c r="G24" s="58">
        <f>SUM(G25,G32)</f>
        <v>798.93000000000006</v>
      </c>
      <c r="H24" s="59">
        <f t="shared" si="1"/>
        <v>1.6507841738325006</v>
      </c>
    </row>
    <row r="25" spans="2:8" x14ac:dyDescent="0.2">
      <c r="B25" s="34">
        <v>1</v>
      </c>
      <c r="C25" s="35" t="s">
        <v>39</v>
      </c>
      <c r="D25" s="36">
        <f>D26+D27</f>
        <v>2998</v>
      </c>
      <c r="E25" s="36">
        <f>E26+E27</f>
        <v>1318.8609999999999</v>
      </c>
      <c r="F25" s="38">
        <f t="shared" si="0"/>
        <v>0.43991360907271509</v>
      </c>
      <c r="G25" s="39">
        <f>SUM(G26+G27)</f>
        <v>798.93000000000006</v>
      </c>
      <c r="H25" s="40">
        <f t="shared" si="1"/>
        <v>1.6507841738325006</v>
      </c>
    </row>
    <row r="26" spans="2:8" s="10" customFormat="1" ht="15.75" customHeight="1" x14ac:dyDescent="0.25">
      <c r="B26" s="60" t="s">
        <v>20</v>
      </c>
      <c r="C26" s="61" t="s">
        <v>40</v>
      </c>
      <c r="D26" s="56"/>
      <c r="E26" s="62"/>
      <c r="F26" s="63"/>
      <c r="G26" s="58"/>
      <c r="H26" s="59"/>
    </row>
    <row r="27" spans="2:8" x14ac:dyDescent="0.2">
      <c r="B27" s="34" t="s">
        <v>22</v>
      </c>
      <c r="C27" s="35" t="s">
        <v>41</v>
      </c>
      <c r="D27" s="36">
        <f>SUM(D28:D31)</f>
        <v>2998</v>
      </c>
      <c r="E27" s="36">
        <f>SUM(E28:E31)</f>
        <v>1318.8609999999999</v>
      </c>
      <c r="F27" s="38">
        <f t="shared" si="0"/>
        <v>0.43991360907271509</v>
      </c>
      <c r="G27" s="39">
        <f>SUM(G28:G31)</f>
        <v>798.93000000000006</v>
      </c>
      <c r="H27" s="40">
        <f t="shared" si="1"/>
        <v>1.6507841738325006</v>
      </c>
    </row>
    <row r="28" spans="2:8" x14ac:dyDescent="0.2">
      <c r="B28" s="41" t="s">
        <v>42</v>
      </c>
      <c r="C28" s="64" t="s">
        <v>43</v>
      </c>
      <c r="D28" s="65">
        <f>[1]DUKIEN.PHI!$E$21</f>
        <v>204.78182000000001</v>
      </c>
      <c r="E28" s="43">
        <f>80.714+1</f>
        <v>81.713999999999999</v>
      </c>
      <c r="F28" s="45">
        <f t="shared" si="0"/>
        <v>0.39902956229219955</v>
      </c>
      <c r="G28" s="46">
        <v>56.96</v>
      </c>
      <c r="H28" s="47">
        <f t="shared" si="1"/>
        <v>1.4345856741573033</v>
      </c>
    </row>
    <row r="29" spans="2:8" x14ac:dyDescent="0.2">
      <c r="B29" s="41" t="s">
        <v>44</v>
      </c>
      <c r="C29" s="64" t="s">
        <v>45</v>
      </c>
      <c r="D29" s="65">
        <f>[1]DUKIEN.PHI!$E$47-[1]DUKIEN.PHI!$E$88</f>
        <v>2693.7181799999998</v>
      </c>
      <c r="E29" s="43">
        <v>1237.1469999999999</v>
      </c>
      <c r="F29" s="45">
        <f t="shared" si="0"/>
        <v>0.45927113281018878</v>
      </c>
      <c r="G29" s="46">
        <v>741.97</v>
      </c>
      <c r="H29" s="47">
        <f t="shared" si="1"/>
        <v>1.6673814305160584</v>
      </c>
    </row>
    <row r="30" spans="2:8" x14ac:dyDescent="0.2">
      <c r="B30" s="41" t="s">
        <v>46</v>
      </c>
      <c r="C30" s="64" t="s">
        <v>47</v>
      </c>
      <c r="D30" s="65">
        <f>[1]DUKIEN.PHI!$E$88</f>
        <v>84.5</v>
      </c>
      <c r="E30" s="43"/>
      <c r="F30" s="66"/>
      <c r="G30" s="46"/>
      <c r="H30" s="40"/>
    </row>
    <row r="31" spans="2:8" ht="14.25" customHeight="1" x14ac:dyDescent="0.2">
      <c r="B31" s="41" t="s">
        <v>48</v>
      </c>
      <c r="C31" s="64" t="s">
        <v>49</v>
      </c>
      <c r="D31" s="65">
        <f>[1]DUKIEN.PHI!$E$116</f>
        <v>15</v>
      </c>
      <c r="E31" s="67"/>
      <c r="F31" s="68"/>
      <c r="G31" s="46"/>
      <c r="H31" s="69"/>
    </row>
    <row r="32" spans="2:8" x14ac:dyDescent="0.2">
      <c r="B32" s="34">
        <v>2</v>
      </c>
      <c r="C32" s="35" t="s">
        <v>50</v>
      </c>
      <c r="D32" s="36"/>
      <c r="E32" s="70"/>
      <c r="F32" s="68"/>
      <c r="G32" s="71"/>
      <c r="H32" s="69"/>
    </row>
    <row r="33" spans="2:8" x14ac:dyDescent="0.2">
      <c r="B33" s="34" t="s">
        <v>51</v>
      </c>
      <c r="C33" s="35" t="s">
        <v>52</v>
      </c>
      <c r="D33" s="36">
        <f>SUM(D34,D40)</f>
        <v>4567</v>
      </c>
      <c r="E33" s="36">
        <f>SUM(E34,E40)</f>
        <v>1627.9761999999998</v>
      </c>
      <c r="F33" s="38">
        <f t="shared" si="0"/>
        <v>0.3564651193343551</v>
      </c>
      <c r="G33" s="39">
        <f>SUM(G34,G40)</f>
        <v>1293.3900000000001</v>
      </c>
      <c r="H33" s="40">
        <f t="shared" si="1"/>
        <v>1.258689335776525</v>
      </c>
    </row>
    <row r="34" spans="2:8" x14ac:dyDescent="0.2">
      <c r="B34" s="34">
        <v>1</v>
      </c>
      <c r="C34" s="35" t="s">
        <v>19</v>
      </c>
      <c r="D34" s="36">
        <f>SUM(D35:D39)</f>
        <v>4545</v>
      </c>
      <c r="E34" s="36">
        <f>SUM(E35:E39)</f>
        <v>1618.8649999999998</v>
      </c>
      <c r="F34" s="38">
        <f t="shared" si="0"/>
        <v>0.35618591859185916</v>
      </c>
      <c r="G34" s="46">
        <f>SUM(G35:G39)</f>
        <v>1238.74</v>
      </c>
      <c r="H34" s="40">
        <f t="shared" si="1"/>
        <v>1.3068642330109626</v>
      </c>
    </row>
    <row r="35" spans="2:8" x14ac:dyDescent="0.2">
      <c r="B35" s="41" t="s">
        <v>20</v>
      </c>
      <c r="C35" s="42" t="s">
        <v>53</v>
      </c>
      <c r="D35" s="43">
        <f>[2]DUKIEN.LEPHI!$E$7</f>
        <v>4450</v>
      </c>
      <c r="E35" s="43">
        <f>E15</f>
        <v>1607.7149999999999</v>
      </c>
      <c r="F35" s="45">
        <f t="shared" si="0"/>
        <v>0.36128426966292132</v>
      </c>
      <c r="G35" s="46">
        <f>G15</f>
        <v>1221.08</v>
      </c>
      <c r="H35" s="47">
        <f t="shared" si="1"/>
        <v>1.3166336357978183</v>
      </c>
    </row>
    <row r="36" spans="2:8" x14ac:dyDescent="0.2">
      <c r="B36" s="41" t="s">
        <v>22</v>
      </c>
      <c r="C36" s="48" t="s">
        <v>23</v>
      </c>
      <c r="D36" s="43"/>
      <c r="E36" s="43">
        <f t="shared" ref="E36:E39" si="2">E16</f>
        <v>0</v>
      </c>
      <c r="F36" s="45"/>
      <c r="G36" s="46">
        <f>G16</f>
        <v>0.1</v>
      </c>
      <c r="H36" s="47"/>
    </row>
    <row r="37" spans="2:8" x14ac:dyDescent="0.2">
      <c r="B37" s="41" t="s">
        <v>24</v>
      </c>
      <c r="C37" s="42" t="s">
        <v>54</v>
      </c>
      <c r="D37" s="43">
        <f>[2]DUKIEN.LEPHI!$E$9</f>
        <v>90</v>
      </c>
      <c r="E37" s="43">
        <f t="shared" si="2"/>
        <v>10.7</v>
      </c>
      <c r="F37" s="45">
        <f t="shared" si="0"/>
        <v>0.11888888888888888</v>
      </c>
      <c r="G37" s="46">
        <f>G17</f>
        <v>14.95</v>
      </c>
      <c r="H37" s="47">
        <f t="shared" si="1"/>
        <v>0.71571906354515047</v>
      </c>
    </row>
    <row r="38" spans="2:8" x14ac:dyDescent="0.2">
      <c r="B38" s="41" t="s">
        <v>26</v>
      </c>
      <c r="C38" s="49" t="s">
        <v>55</v>
      </c>
      <c r="D38" s="43">
        <f>[2]DUKIEN.LEPHI!$E$10</f>
        <v>2</v>
      </c>
      <c r="E38" s="43">
        <f t="shared" si="2"/>
        <v>0.1</v>
      </c>
      <c r="F38" s="45">
        <f t="shared" si="0"/>
        <v>0.05</v>
      </c>
      <c r="G38" s="46">
        <f>G18</f>
        <v>1.7</v>
      </c>
      <c r="H38" s="47">
        <f t="shared" si="1"/>
        <v>5.8823529411764712E-2</v>
      </c>
    </row>
    <row r="39" spans="2:8" x14ac:dyDescent="0.2">
      <c r="B39" s="41" t="s">
        <v>28</v>
      </c>
      <c r="C39" s="49" t="s">
        <v>56</v>
      </c>
      <c r="D39" s="67">
        <v>3</v>
      </c>
      <c r="E39" s="43">
        <f t="shared" si="2"/>
        <v>0.35</v>
      </c>
      <c r="F39" s="45">
        <f t="shared" si="0"/>
        <v>0.11666666666666665</v>
      </c>
      <c r="G39" s="46">
        <f>G19</f>
        <v>0.91</v>
      </c>
      <c r="H39" s="47">
        <f t="shared" si="1"/>
        <v>0.38461538461538458</v>
      </c>
    </row>
    <row r="40" spans="2:8" x14ac:dyDescent="0.2">
      <c r="B40" s="34">
        <v>2</v>
      </c>
      <c r="C40" s="35" t="s">
        <v>30</v>
      </c>
      <c r="D40" s="36">
        <f>SUM(D41:D43)</f>
        <v>22</v>
      </c>
      <c r="E40" s="36">
        <f>SUM(E41:E43)</f>
        <v>9.1112000000000002</v>
      </c>
      <c r="F40" s="66">
        <f t="shared" si="0"/>
        <v>0.41414545454545454</v>
      </c>
      <c r="G40" s="39">
        <f>SUM(G41:G43)</f>
        <v>54.650000000000006</v>
      </c>
      <c r="H40" s="40">
        <f t="shared" si="1"/>
        <v>0.16671912168344005</v>
      </c>
    </row>
    <row r="41" spans="2:8" x14ac:dyDescent="0.2">
      <c r="B41" s="52" t="s">
        <v>31</v>
      </c>
      <c r="C41" s="53" t="s">
        <v>32</v>
      </c>
      <c r="D41" s="43"/>
      <c r="E41" s="43"/>
      <c r="F41" s="66"/>
      <c r="G41" s="46"/>
      <c r="H41" s="40"/>
    </row>
    <row r="42" spans="2:8" x14ac:dyDescent="0.2">
      <c r="B42" s="52" t="s">
        <v>33</v>
      </c>
      <c r="C42" s="53" t="s">
        <v>34</v>
      </c>
      <c r="D42" s="43"/>
      <c r="E42" s="43"/>
      <c r="F42" s="66"/>
      <c r="G42" s="46">
        <v>30.39</v>
      </c>
      <c r="H42" s="40"/>
    </row>
    <row r="43" spans="2:8" x14ac:dyDescent="0.2">
      <c r="B43" s="52" t="s">
        <v>35</v>
      </c>
      <c r="C43" s="53" t="s">
        <v>36</v>
      </c>
      <c r="D43" s="43">
        <f>[2]DUKIEN.PHI!$E$16</f>
        <v>22</v>
      </c>
      <c r="E43" s="43">
        <f>10%*E23</f>
        <v>9.1112000000000002</v>
      </c>
      <c r="F43" s="72">
        <f t="shared" si="0"/>
        <v>0.41414545454545454</v>
      </c>
      <c r="G43" s="46">
        <v>24.26</v>
      </c>
      <c r="H43" s="47">
        <f t="shared" si="1"/>
        <v>0.37556471558120363</v>
      </c>
    </row>
    <row r="44" spans="2:8" x14ac:dyDescent="0.2">
      <c r="B44" s="73" t="s">
        <v>57</v>
      </c>
      <c r="C44" s="74" t="s">
        <v>58</v>
      </c>
      <c r="D44" s="75">
        <f>SUM(D46,D65,D71)</f>
        <v>185784.42799999999</v>
      </c>
      <c r="E44" s="76">
        <f>SUM(E46,E65,E71)</f>
        <v>1724.7550000000001</v>
      </c>
      <c r="F44" s="31">
        <f t="shared" si="0"/>
        <v>9.2836359783609011E-3</v>
      </c>
      <c r="G44" s="77">
        <f>SUM(G46,G65)</f>
        <v>1687.2799999999997</v>
      </c>
      <c r="H44" s="78">
        <f t="shared" si="1"/>
        <v>1.0222103029728322</v>
      </c>
    </row>
    <row r="45" spans="2:8" x14ac:dyDescent="0.2">
      <c r="B45" s="79" t="s">
        <v>17</v>
      </c>
      <c r="C45" s="80" t="s">
        <v>59</v>
      </c>
      <c r="D45" s="81">
        <f>D46+D65+D71</f>
        <v>185784.42799999999</v>
      </c>
      <c r="E45" s="82">
        <f>E46+E65+E71</f>
        <v>1724.7550000000001</v>
      </c>
      <c r="F45" s="66">
        <f t="shared" si="0"/>
        <v>9.2836359783609011E-3</v>
      </c>
      <c r="G45" s="82">
        <f>G46+G65+G71</f>
        <v>1710.0799999999997</v>
      </c>
      <c r="H45" s="83">
        <f t="shared" si="1"/>
        <v>1.0085814698727547</v>
      </c>
    </row>
    <row r="46" spans="2:8" x14ac:dyDescent="0.2">
      <c r="B46" s="50">
        <v>1</v>
      </c>
      <c r="C46" s="51" t="s">
        <v>50</v>
      </c>
      <c r="D46" s="84">
        <f>(D47+D53)+D52</f>
        <v>7294.0349999999999</v>
      </c>
      <c r="E46" s="84">
        <f>SUM(E47+E53)+E52</f>
        <v>1724.7550000000001</v>
      </c>
      <c r="F46" s="38">
        <f t="shared" si="0"/>
        <v>0.23646102603017399</v>
      </c>
      <c r="G46" s="84">
        <f>SUM(G47+G53)+G52</f>
        <v>1687.2799999999997</v>
      </c>
      <c r="H46" s="40">
        <f t="shared" si="1"/>
        <v>1.0222103029728322</v>
      </c>
    </row>
    <row r="47" spans="2:8" ht="14.25" customHeight="1" x14ac:dyDescent="0.2">
      <c r="B47" s="85" t="s">
        <v>20</v>
      </c>
      <c r="C47" s="86" t="s">
        <v>60</v>
      </c>
      <c r="D47" s="87">
        <f>SUM(D48,D49,D50,D51)</f>
        <v>3948.9999999999995</v>
      </c>
      <c r="E47" s="88">
        <f>SUM(E48,E49,E50,E51)</f>
        <v>818.33</v>
      </c>
      <c r="F47" s="45">
        <f t="shared" si="0"/>
        <v>0.20722461382628518</v>
      </c>
      <c r="G47" s="89">
        <f>SUM(G48:G52)</f>
        <v>1179.1799999999998</v>
      </c>
      <c r="H47" s="90">
        <f t="shared" si="1"/>
        <v>0.69398225885785048</v>
      </c>
    </row>
    <row r="48" spans="2:8" x14ac:dyDescent="0.2">
      <c r="B48" s="52" t="s">
        <v>61</v>
      </c>
      <c r="C48" s="91" t="s">
        <v>62</v>
      </c>
      <c r="D48" s="92">
        <f>[1]DUKIEN.NSNN!$E$12</f>
        <v>3211.2909469999995</v>
      </c>
      <c r="E48" s="43">
        <v>755.85900000000004</v>
      </c>
      <c r="F48" s="45">
        <f t="shared" si="0"/>
        <v>0.2353754338908863</v>
      </c>
      <c r="G48" s="46">
        <v>1048.5999999999999</v>
      </c>
      <c r="H48" s="47">
        <f t="shared" si="1"/>
        <v>0.72082681670799176</v>
      </c>
    </row>
    <row r="49" spans="2:11" x14ac:dyDescent="0.2">
      <c r="B49" s="52" t="s">
        <v>63</v>
      </c>
      <c r="C49" s="91" t="s">
        <v>45</v>
      </c>
      <c r="D49" s="92">
        <f>[1]DUKIEN.NSNN!$E$35-D50</f>
        <v>595.70905300000004</v>
      </c>
      <c r="E49" s="93">
        <f>56.868-E50</f>
        <v>50.431000000000004</v>
      </c>
      <c r="F49" s="45">
        <f t="shared" si="0"/>
        <v>8.4657098538336306E-2</v>
      </c>
      <c r="G49" s="46">
        <v>68.540000000000006</v>
      </c>
      <c r="H49" s="47">
        <f t="shared" si="1"/>
        <v>0.73578932010504816</v>
      </c>
    </row>
    <row r="50" spans="2:11" x14ac:dyDescent="0.2">
      <c r="B50" s="52" t="s">
        <v>64</v>
      </c>
      <c r="C50" s="91" t="s">
        <v>47</v>
      </c>
      <c r="D50" s="92">
        <f>[1]DUKIEN.NSNN!$E$76</f>
        <v>95</v>
      </c>
      <c r="E50" s="43">
        <f>3.437+3</f>
        <v>6.4369999999999994</v>
      </c>
      <c r="F50" s="45">
        <f t="shared" si="0"/>
        <v>6.77578947368421E-2</v>
      </c>
      <c r="G50" s="46">
        <v>2.5</v>
      </c>
      <c r="H50" s="47">
        <f t="shared" si="1"/>
        <v>2.5747999999999998</v>
      </c>
    </row>
    <row r="51" spans="2:11" x14ac:dyDescent="0.2">
      <c r="B51" s="52" t="s">
        <v>65</v>
      </c>
      <c r="C51" s="91" t="s">
        <v>49</v>
      </c>
      <c r="D51" s="92">
        <f>[1]DUKIEN.NSNN!$E$95</f>
        <v>47</v>
      </c>
      <c r="E51" s="43">
        <v>5.6029999999999998</v>
      </c>
      <c r="F51" s="45">
        <f t="shared" si="0"/>
        <v>0.1192127659574468</v>
      </c>
      <c r="G51" s="46">
        <v>4.2300000000000004</v>
      </c>
      <c r="H51" s="47">
        <f t="shared" si="1"/>
        <v>1.3245862884160755</v>
      </c>
    </row>
    <row r="52" spans="2:11" x14ac:dyDescent="0.2">
      <c r="B52" s="52" t="s">
        <v>66</v>
      </c>
      <c r="C52" s="91" t="s">
        <v>67</v>
      </c>
      <c r="D52" s="92">
        <v>394</v>
      </c>
      <c r="E52" s="67">
        <v>147.08000000000001</v>
      </c>
      <c r="F52" s="45">
        <f t="shared" si="0"/>
        <v>0.37329949238578686</v>
      </c>
      <c r="G52" s="46">
        <v>55.31</v>
      </c>
      <c r="H52" s="47">
        <f t="shared" si="1"/>
        <v>2.6591936358705479</v>
      </c>
    </row>
    <row r="53" spans="2:11" x14ac:dyDescent="0.2">
      <c r="B53" s="50" t="s">
        <v>22</v>
      </c>
      <c r="C53" s="94" t="s">
        <v>41</v>
      </c>
      <c r="D53" s="87">
        <f>SUM(D54:D63)</f>
        <v>2951.0349999999999</v>
      </c>
      <c r="E53" s="95">
        <f>SUM(E54:E64)</f>
        <v>759.34500000000003</v>
      </c>
      <c r="F53" s="96">
        <f t="shared" si="0"/>
        <v>0.25731480650009236</v>
      </c>
      <c r="G53" s="89">
        <f>SUM(G54:G63)</f>
        <v>452.79</v>
      </c>
      <c r="H53" s="47">
        <f t="shared" si="1"/>
        <v>1.6770357119194328</v>
      </c>
      <c r="J53" s="97"/>
    </row>
    <row r="54" spans="2:11" x14ac:dyDescent="0.2">
      <c r="B54" s="52" t="s">
        <v>68</v>
      </c>
      <c r="C54" s="91" t="s">
        <v>69</v>
      </c>
      <c r="D54" s="92">
        <f>[1]DUKIEN.NSNN!$E$106</f>
        <v>16</v>
      </c>
      <c r="E54" s="98"/>
      <c r="F54" s="66"/>
      <c r="G54" s="46">
        <v>0</v>
      </c>
      <c r="H54" s="47"/>
      <c r="K54" s="99"/>
    </row>
    <row r="55" spans="2:11" ht="14.25" customHeight="1" x14ac:dyDescent="0.2">
      <c r="B55" s="52" t="s">
        <v>70</v>
      </c>
      <c r="C55" s="100" t="s">
        <v>71</v>
      </c>
      <c r="D55" s="92">
        <f>[1]DUKIEN.NSNN!$E$110</f>
        <v>44</v>
      </c>
      <c r="E55" s="98">
        <v>4.17</v>
      </c>
      <c r="F55" s="45">
        <f t="shared" si="0"/>
        <v>9.4772727272727272E-2</v>
      </c>
      <c r="G55" s="46">
        <v>4.21</v>
      </c>
      <c r="H55" s="47">
        <f t="shared" si="1"/>
        <v>0.99049881235154391</v>
      </c>
    </row>
    <row r="56" spans="2:11" ht="14.25" customHeight="1" x14ac:dyDescent="0.2">
      <c r="B56" s="52" t="s">
        <v>72</v>
      </c>
      <c r="C56" s="100" t="s">
        <v>73</v>
      </c>
      <c r="D56" s="101">
        <v>99.034999999999997</v>
      </c>
      <c r="E56" s="98">
        <v>26.92</v>
      </c>
      <c r="F56" s="45">
        <f t="shared" si="0"/>
        <v>0.27182309284596357</v>
      </c>
      <c r="G56" s="46"/>
      <c r="H56" s="47"/>
    </row>
    <row r="57" spans="2:11" x14ac:dyDescent="0.2">
      <c r="B57" s="52" t="s">
        <v>74</v>
      </c>
      <c r="C57" s="91" t="s">
        <v>75</v>
      </c>
      <c r="D57" s="92">
        <f>[1]DUKIEN.NSNN!$E$121</f>
        <v>90</v>
      </c>
      <c r="E57" s="98"/>
      <c r="F57" s="45"/>
      <c r="G57" s="102">
        <v>21.27</v>
      </c>
      <c r="H57" s="47"/>
    </row>
    <row r="58" spans="2:11" x14ac:dyDescent="0.2">
      <c r="B58" s="52" t="s">
        <v>76</v>
      </c>
      <c r="C58" s="91" t="s">
        <v>77</v>
      </c>
      <c r="D58" s="92">
        <f>[1]DUKIEN.NSNN!$E$131</f>
        <v>55</v>
      </c>
      <c r="E58" s="98"/>
      <c r="F58" s="45"/>
      <c r="G58" s="46"/>
      <c r="H58" s="47"/>
    </row>
    <row r="59" spans="2:11" x14ac:dyDescent="0.2">
      <c r="B59" s="52" t="s">
        <v>78</v>
      </c>
      <c r="C59" s="103" t="s">
        <v>79</v>
      </c>
      <c r="D59" s="92">
        <f>[1]DUKIEN.NSNN!$E$140</f>
        <v>10</v>
      </c>
      <c r="E59" s="98"/>
      <c r="F59" s="45"/>
      <c r="G59" s="46"/>
      <c r="H59" s="47"/>
    </row>
    <row r="60" spans="2:11" x14ac:dyDescent="0.2">
      <c r="B60" s="52" t="s">
        <v>80</v>
      </c>
      <c r="C60" s="91" t="s">
        <v>81</v>
      </c>
      <c r="D60" s="92">
        <f>[1]DUKIEN.NSNN!$E$143</f>
        <v>75</v>
      </c>
      <c r="E60" s="98"/>
      <c r="F60" s="45"/>
      <c r="G60" s="46"/>
      <c r="H60" s="47"/>
    </row>
    <row r="61" spans="2:11" ht="14.25" customHeight="1" x14ac:dyDescent="0.2">
      <c r="B61" s="52" t="s">
        <v>82</v>
      </c>
      <c r="C61" s="104" t="s">
        <v>83</v>
      </c>
      <c r="D61" s="92">
        <f>[1]DUKIEN.NSNN!$E$154</f>
        <v>2487</v>
      </c>
      <c r="E61" s="98">
        <v>678.255</v>
      </c>
      <c r="F61" s="45">
        <f t="shared" si="0"/>
        <v>0.27272014475271411</v>
      </c>
      <c r="G61" s="46">
        <v>418.22</v>
      </c>
      <c r="H61" s="47">
        <f t="shared" si="1"/>
        <v>1.6217660561426999</v>
      </c>
    </row>
    <row r="62" spans="2:11" s="10" customFormat="1" ht="36.75" customHeight="1" x14ac:dyDescent="0.2">
      <c r="B62" s="105" t="s">
        <v>84</v>
      </c>
      <c r="C62" s="106" t="s">
        <v>85</v>
      </c>
      <c r="D62" s="107">
        <f>[1]DUKIEN.NSNN!$E$148</f>
        <v>72</v>
      </c>
      <c r="E62" s="108"/>
      <c r="F62" s="109"/>
      <c r="G62" s="110">
        <v>9.09</v>
      </c>
      <c r="H62" s="47"/>
      <c r="K62" s="111"/>
    </row>
    <row r="63" spans="2:11" x14ac:dyDescent="0.2">
      <c r="B63" s="52" t="s">
        <v>86</v>
      </c>
      <c r="C63" s="100" t="s">
        <v>87</v>
      </c>
      <c r="D63" s="92">
        <f>[1]DUKIEN.NSNN!$E$152</f>
        <v>3</v>
      </c>
      <c r="E63" s="112"/>
      <c r="F63" s="68"/>
      <c r="G63" s="46"/>
      <c r="H63" s="47"/>
      <c r="J63" s="97"/>
    </row>
    <row r="64" spans="2:11" x14ac:dyDescent="0.2">
      <c r="B64" s="52" t="s">
        <v>88</v>
      </c>
      <c r="C64" s="100" t="s">
        <v>89</v>
      </c>
      <c r="D64" s="92">
        <f>[3]DUKIEN.NSNN!$E$157/1000000</f>
        <v>391.53719999999998</v>
      </c>
      <c r="E64" s="112">
        <v>50</v>
      </c>
      <c r="F64" s="68"/>
      <c r="G64" s="46"/>
      <c r="H64" s="47"/>
      <c r="J64" s="97"/>
    </row>
    <row r="65" spans="2:8" x14ac:dyDescent="0.2">
      <c r="B65" s="50">
        <v>2</v>
      </c>
      <c r="C65" s="51" t="s">
        <v>90</v>
      </c>
      <c r="D65" s="84">
        <f>SUM(D66:D67)</f>
        <v>178464.49299999999</v>
      </c>
      <c r="E65" s="84"/>
      <c r="F65" s="68"/>
      <c r="G65" s="39"/>
      <c r="H65" s="47"/>
    </row>
    <row r="66" spans="2:8" x14ac:dyDescent="0.2">
      <c r="B66" s="50" t="s">
        <v>31</v>
      </c>
      <c r="C66" s="51" t="s">
        <v>40</v>
      </c>
      <c r="D66" s="113"/>
      <c r="E66" s="70"/>
      <c r="F66" s="68"/>
      <c r="G66" s="39"/>
      <c r="H66" s="47"/>
    </row>
    <row r="67" spans="2:8" x14ac:dyDescent="0.2">
      <c r="B67" s="50" t="s">
        <v>33</v>
      </c>
      <c r="C67" s="51" t="s">
        <v>41</v>
      </c>
      <c r="D67" s="84">
        <f>SUM(D68:D70)</f>
        <v>178464.49299999999</v>
      </c>
      <c r="E67" s="84">
        <f>SUM(E68:E70)</f>
        <v>31820.713</v>
      </c>
      <c r="F67" s="84">
        <f t="shared" ref="F67:H67" si="3">SUM(F68:F70)</f>
        <v>0</v>
      </c>
      <c r="G67" s="84">
        <f t="shared" si="3"/>
        <v>0</v>
      </c>
      <c r="H67" s="40">
        <f t="shared" si="3"/>
        <v>0</v>
      </c>
    </row>
    <row r="68" spans="2:8" x14ac:dyDescent="0.2">
      <c r="B68" s="114" t="s">
        <v>91</v>
      </c>
      <c r="C68" s="115" t="s">
        <v>92</v>
      </c>
      <c r="D68" s="116">
        <v>1940</v>
      </c>
      <c r="E68" s="117"/>
      <c r="F68" s="68"/>
      <c r="G68" s="118"/>
      <c r="H68" s="47"/>
    </row>
    <row r="69" spans="2:8" x14ac:dyDescent="0.2">
      <c r="B69" s="114" t="s">
        <v>93</v>
      </c>
      <c r="C69" s="119" t="s">
        <v>94</v>
      </c>
      <c r="D69" s="116">
        <v>8000</v>
      </c>
      <c r="E69" s="117"/>
      <c r="F69" s="68"/>
      <c r="G69" s="118"/>
      <c r="H69" s="47"/>
    </row>
    <row r="70" spans="2:8" x14ac:dyDescent="0.2">
      <c r="B70" s="120" t="s">
        <v>95</v>
      </c>
      <c r="C70" s="119" t="s">
        <v>96</v>
      </c>
      <c r="D70" s="121">
        <f>[3]DUKIEN.NSNN!$E$174/1000000</f>
        <v>168524.49299999999</v>
      </c>
      <c r="E70" s="122">
        <v>31820.713</v>
      </c>
      <c r="F70" s="68"/>
      <c r="G70" s="123"/>
      <c r="H70" s="47"/>
    </row>
    <row r="71" spans="2:8" ht="14.25" customHeight="1" x14ac:dyDescent="0.2">
      <c r="B71" s="124">
        <v>3</v>
      </c>
      <c r="C71" s="125" t="s">
        <v>97</v>
      </c>
      <c r="D71" s="126">
        <f>SUM(D72)</f>
        <v>25.9</v>
      </c>
      <c r="E71" s="127">
        <f>E72</f>
        <v>0</v>
      </c>
      <c r="F71" s="38">
        <f t="shared" si="0"/>
        <v>0</v>
      </c>
      <c r="G71" s="128">
        <f>G72</f>
        <v>22.8</v>
      </c>
      <c r="H71" s="40">
        <f t="shared" si="1"/>
        <v>0</v>
      </c>
    </row>
    <row r="72" spans="2:8" ht="14.25" customHeight="1" x14ac:dyDescent="0.2">
      <c r="B72" s="129" t="s">
        <v>98</v>
      </c>
      <c r="C72" s="104" t="s">
        <v>99</v>
      </c>
      <c r="D72" s="130">
        <v>25.9</v>
      </c>
      <c r="E72" s="131"/>
      <c r="F72" s="45">
        <f t="shared" si="0"/>
        <v>0</v>
      </c>
      <c r="G72" s="132">
        <v>22.8</v>
      </c>
      <c r="H72" s="47">
        <f t="shared" si="1"/>
        <v>0</v>
      </c>
    </row>
    <row r="73" spans="2:8" s="133" customFormat="1" ht="14.25" customHeight="1" x14ac:dyDescent="0.2">
      <c r="B73" s="124">
        <v>4</v>
      </c>
      <c r="C73" s="125" t="s">
        <v>100</v>
      </c>
      <c r="D73" s="126">
        <f>D74+D75</f>
        <v>50466</v>
      </c>
      <c r="E73" s="84">
        <f t="shared" ref="E73:F73" si="4">E74+E75</f>
        <v>0</v>
      </c>
      <c r="F73" s="84">
        <f t="shared" si="4"/>
        <v>0</v>
      </c>
      <c r="G73" s="128"/>
      <c r="H73" s="40"/>
    </row>
    <row r="74" spans="2:8" s="10" customFormat="1" ht="27.75" customHeight="1" x14ac:dyDescent="0.25">
      <c r="B74" s="134" t="s">
        <v>101</v>
      </c>
      <c r="C74" s="106" t="s">
        <v>102</v>
      </c>
      <c r="D74" s="135">
        <v>30</v>
      </c>
      <c r="E74" s="62"/>
      <c r="F74" s="136"/>
      <c r="G74" s="137"/>
      <c r="H74" s="138"/>
    </row>
    <row r="75" spans="2:8" ht="14.25" customHeight="1" x14ac:dyDescent="0.2">
      <c r="B75" s="129" t="s">
        <v>103</v>
      </c>
      <c r="C75" s="104" t="s">
        <v>104</v>
      </c>
      <c r="D75" s="130">
        <v>50436</v>
      </c>
      <c r="E75" s="131"/>
      <c r="F75" s="45"/>
      <c r="G75" s="132"/>
      <c r="H75" s="47"/>
    </row>
    <row r="76" spans="2:8" x14ac:dyDescent="0.2">
      <c r="B76" s="139" t="s">
        <v>105</v>
      </c>
      <c r="C76" s="140" t="s">
        <v>106</v>
      </c>
      <c r="D76" s="141">
        <f>D77</f>
        <v>200</v>
      </c>
      <c r="E76" s="141">
        <f>E77</f>
        <v>0</v>
      </c>
      <c r="F76" s="31">
        <f t="shared" si="0"/>
        <v>0</v>
      </c>
      <c r="G76" s="142">
        <f>G77</f>
        <v>200</v>
      </c>
      <c r="H76" s="143">
        <f t="shared" si="1"/>
        <v>0</v>
      </c>
    </row>
    <row r="77" spans="2:8" s="10" customFormat="1" ht="24" x14ac:dyDescent="0.25">
      <c r="B77" s="144" t="s">
        <v>17</v>
      </c>
      <c r="C77" s="145" t="s">
        <v>107</v>
      </c>
      <c r="D77" s="146">
        <v>200</v>
      </c>
      <c r="E77" s="146"/>
      <c r="F77" s="147">
        <f t="shared" si="0"/>
        <v>0</v>
      </c>
      <c r="G77" s="148">
        <v>200</v>
      </c>
      <c r="H77" s="147">
        <f t="shared" si="1"/>
        <v>0</v>
      </c>
    </row>
    <row r="78" spans="2:8" ht="8.25" customHeight="1" x14ac:dyDescent="0.2"/>
    <row r="79" spans="2:8" ht="15.75" customHeight="1" x14ac:dyDescent="0.3">
      <c r="F79" s="149" t="s">
        <v>108</v>
      </c>
      <c r="G79" s="150"/>
      <c r="H79" s="151"/>
    </row>
    <row r="80" spans="2:8" s="10" customFormat="1" ht="18.75" customHeight="1" x14ac:dyDescent="0.25">
      <c r="D80" s="152"/>
      <c r="E80" s="153"/>
      <c r="F80" s="154" t="s">
        <v>109</v>
      </c>
      <c r="G80" s="155"/>
      <c r="H80" s="156"/>
    </row>
  </sheetData>
  <mergeCells count="5">
    <mergeCell ref="B1:H1"/>
    <mergeCell ref="B5:H5"/>
    <mergeCell ref="B6:H6"/>
    <mergeCell ref="B7:H7"/>
    <mergeCell ref="B8:H8"/>
  </mergeCells>
  <pageMargins left="0.7" right="0.7" top="0.75" bottom="0.75" header="0.3" footer="0.3"/>
  <pageSetup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mage" ma:contentTypeID="0x0101009148F5A04DDD49CBA7127AADA5FB792B00AADE34325A8B49CDA8BB4DB53328F214001FB32B77BC6BCE469A20AE84AF97AF47" ma:contentTypeVersion="1" ma:contentTypeDescription="Upload an image." ma:contentTypeScope="" ma:versionID="b4da2adae13c588f052c06f8c8324a5a">
  <xsd:schema xmlns:xsd="http://www.w3.org/2001/XMLSchema" xmlns:xs="http://www.w3.org/2001/XMLSchema" xmlns:p="http://schemas.microsoft.com/office/2006/metadata/properties" xmlns:ns1="http://schemas.microsoft.com/sharepoint/v3" xmlns:ns2="780FFE3A-0846-4223-AD1A-992C07E03CB4" xmlns:ns3="http://schemas.microsoft.com/sharepoint/v3/fields" targetNamespace="http://schemas.microsoft.com/office/2006/metadata/properties" ma:root="true" ma:fieldsID="ad67d8f52a74939dd250bc22f5a2d32a" ns1:_="" ns2:_="" ns3:_="">
    <xsd:import namespace="http://schemas.microsoft.com/sharepoint/v3"/>
    <xsd:import namespace="780FFE3A-0846-4223-AD1A-992C07E03CB4"/>
    <xsd:import namespace="http://schemas.microsoft.com/sharepoint/v3/fields"/>
    <xsd:element name="properties">
      <xsd:complexType>
        <xsd:sequence>
          <xsd:element name="documentManagement">
            <xsd:complexType>
              <xsd:all>
                <xsd:element ref="ns1:FileRef" minOccurs="0"/>
                <xsd:element ref="ns1:File_x0020_Type" minOccurs="0"/>
                <xsd:element ref="ns1:HTML_x0020_File_x0020_Type" minOccurs="0"/>
                <xsd:element ref="ns1:FSObjType" minOccurs="0"/>
                <xsd:element ref="ns2:ThumbnailExists" minOccurs="0"/>
                <xsd:element ref="ns2:PreviewExists" minOccurs="0"/>
                <xsd:element ref="ns2:ImageWidth" minOccurs="0"/>
                <xsd:element ref="ns2:ImageHeight" minOccurs="0"/>
                <xsd:element ref="ns2:ImageCreateDate" minOccurs="0"/>
                <xsd:element ref="ns3:wic_System_Copyright"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FileRef" ma:index="8" nillable="true" ma:displayName="URL Path" ma:hidden="true" ma:list="Docs" ma:internalName="FileRef" ma:readOnly="true" ma:showField="FullUrl">
      <xsd:simpleType>
        <xsd:restriction base="dms:Lookup"/>
      </xsd:simpleType>
    </xsd:element>
    <xsd:element name="File_x0020_Type" ma:index="9" nillable="true" ma:displayName="File Type" ma:hidden="true" ma:internalName="File_x0020_Type" ma:readOnly="true">
      <xsd:simpleType>
        <xsd:restriction base="dms:Text"/>
      </xsd:simpleType>
    </xsd:element>
    <xsd:element name="HTML_x0020_File_x0020_Type" ma:index="10" nillable="true" ma:displayName="HTML File Type" ma:hidden="true" ma:internalName="HTML_x0020_File_x0020_Type" ma:readOnly="true">
      <xsd:simpleType>
        <xsd:restriction base="dms:Text"/>
      </xsd:simpleType>
    </xsd:element>
    <xsd:element name="FSObjType" ma:index="11" nillable="true" ma:displayName="Item Type" ma:hidden="true" ma:list="Docs" ma:internalName="FSObjType" ma:readOnly="true" ma:showField="FSType">
      <xsd:simpleType>
        <xsd:restriction base="dms:Lookup"/>
      </xsd:simpleType>
    </xsd:element>
    <xsd:element name="PublishingStartDate" ma:index="27" nillable="true" ma:displayName="Scheduling Start Date" ma:description="" ma:hidden="true" ma:internalName="PublishingStartDate">
      <xsd:simpleType>
        <xsd:restriction base="dms:Unknown"/>
      </xsd:simpleType>
    </xsd:element>
    <xsd:element name="PublishingExpirationDate" ma:index="28"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80FFE3A-0846-4223-AD1A-992C07E03CB4" elementFormDefault="qualified">
    <xsd:import namespace="http://schemas.microsoft.com/office/2006/documentManagement/types"/>
    <xsd:import namespace="http://schemas.microsoft.com/office/infopath/2007/PartnerControls"/>
    <xsd:element name="ThumbnailExists" ma:index="18" nillable="true" ma:displayName="Thumbnail Exists" ma:default="FALSE" ma:hidden="true" ma:internalName="ThumbnailExists" ma:readOnly="true">
      <xsd:simpleType>
        <xsd:restriction base="dms:Boolean"/>
      </xsd:simpleType>
    </xsd:element>
    <xsd:element name="PreviewExists" ma:index="19" nillable="true" ma:displayName="Preview Exists" ma:default="FALSE" ma:hidden="true" ma:internalName="PreviewExists" ma:readOnly="true">
      <xsd:simpleType>
        <xsd:restriction base="dms:Boolean"/>
      </xsd:simpleType>
    </xsd:element>
    <xsd:element name="ImageWidth" ma:index="20" nillable="true" ma:displayName="Width" ma:internalName="ImageWidth" ma:readOnly="true">
      <xsd:simpleType>
        <xsd:restriction base="dms:Unknown"/>
      </xsd:simpleType>
    </xsd:element>
    <xsd:element name="ImageHeight" ma:index="22" nillable="true" ma:displayName="Height" ma:internalName="ImageHeight" ma:readOnly="true">
      <xsd:simpleType>
        <xsd:restriction base="dms:Unknown"/>
      </xsd:simpleType>
    </xsd:element>
    <xsd:element name="ImageCreateDate" ma:index="25" nillable="true" ma:displayName="Date Picture Taken" ma:format="DateTime" ma:hidden="true" ma:internalName="ImageCreate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26"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4"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3" ma:displayName="Comments"/>
        <xsd:element name="keywords" minOccurs="0" maxOccurs="1" type="xsd:string" ma:index="14"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mageCreateDate xmlns="780FFE3A-0846-4223-AD1A-992C07E03CB4" xsi:nil="true"/>
    <PublishingExpirationDate xmlns="http://schemas.microsoft.com/sharepoint/v3" xsi:nil="true"/>
    <PublishingStartDate xmlns="http://schemas.microsoft.com/sharepoint/v3" xsi:nil="true"/>
    <wic_System_Copyright xmlns="http://schemas.microsoft.com/sharepoint/v3/fields" xsi:nil="true"/>
  </documentManagement>
</p:properties>
</file>

<file path=customXml/itemProps1.xml><?xml version="1.0" encoding="utf-8"?>
<ds:datastoreItem xmlns:ds="http://schemas.openxmlformats.org/officeDocument/2006/customXml" ds:itemID="{8EB7FB96-1FED-479D-B39B-6454BB024BD0}"/>
</file>

<file path=customXml/itemProps2.xml><?xml version="1.0" encoding="utf-8"?>
<ds:datastoreItem xmlns:ds="http://schemas.openxmlformats.org/officeDocument/2006/customXml" ds:itemID="{44252DEB-800E-4AC5-ADCA-4A39457F411E}"/>
</file>

<file path=customXml/itemProps3.xml><?xml version="1.0" encoding="utf-8"?>
<ds:datastoreItem xmlns:ds="http://schemas.openxmlformats.org/officeDocument/2006/customXml" ds:itemID="{4EB1009E-CE69-4253-B79D-2432D66AFB9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DELL</dc:creator>
  <cp:keywords/>
  <dc:description/>
  <cp:lastModifiedBy>DELL</cp:lastModifiedBy>
  <cp:lastPrinted>2020-10-14T03:05:42Z</cp:lastPrinted>
  <dcterms:created xsi:type="dcterms:W3CDTF">2020-10-14T03:05:27Z</dcterms:created>
  <dcterms:modified xsi:type="dcterms:W3CDTF">2020-10-14T03:06:39Z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0x0101009148F5A04DDD49CBA7127AADA5FB792B00AADE34325A8B49CDA8BB4DB53328F214001FB32B77BC6BCE469A20AE84AF97AF47</vt:lpwstr>
  </property>
</Properties>
</file>