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HANG\DANG TIN\NAM 2022\VP\"/>
    </mc:Choice>
  </mc:AlternateContent>
  <bookViews>
    <workbookView xWindow="-120" yWindow="-120" windowWidth="20730" windowHeight="11160"/>
  </bookViews>
  <sheets>
    <sheet name="BS03.NAM2021 " sheetId="1" r:id="rId1"/>
    <sheet name="BS03.NAM2021_VP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mtc1">'[1]Sheet1 (4)'!$K$51</definedName>
    <definedName name="____nc1">'[1]Sheet1 (4)'!$J$51</definedName>
    <definedName name="____vl2" localSheetId="0">'[2]Sheet9 (2)'!#REF!</definedName>
    <definedName name="____vl2" localSheetId="1">'[2]Sheet9 (2)'!#REF!</definedName>
    <definedName name="____vl2">'[2]Sheet9 (2)'!#REF!</definedName>
    <definedName name="___mtc1">'[1]Sheet1 (4)'!$K$51</definedName>
    <definedName name="___nc1">'[1]Sheet1 (4)'!$J$51</definedName>
    <definedName name="___vl2" localSheetId="0">'[2]Sheet9 (2)'!#REF!</definedName>
    <definedName name="___vl2" localSheetId="1">'[2]Sheet9 (2)'!#REF!</definedName>
    <definedName name="___vl2">'[2]Sheet9 (2)'!#REF!</definedName>
    <definedName name="__mtc1">'[1]Sheet1 (4)'!$K$51</definedName>
    <definedName name="__nc1">'[1]Sheet1 (4)'!$J$51</definedName>
    <definedName name="__vl2" localSheetId="0">'[2]Sheet9 (2)'!#REF!</definedName>
    <definedName name="__vl2" localSheetId="1">'[2]Sheet9 (2)'!#REF!</definedName>
    <definedName name="__vl2">'[2]Sheet9 (2)'!#REF!</definedName>
    <definedName name="_Fill" localSheetId="0" hidden="1">#REF!</definedName>
    <definedName name="_Fill" localSheetId="1" hidden="1">#REF!</definedName>
    <definedName name="_Fill" hidden="1">#REF!</definedName>
    <definedName name="_mtc1">'[1]Sheet1 (4)'!$K$51</definedName>
    <definedName name="_nc1">'[1]Sheet1 (4)'!$J$51</definedName>
    <definedName name="_vl2" localSheetId="0">'[2]Sheet9 (2)'!#REF!</definedName>
    <definedName name="_vl2" localSheetId="1">'[2]Sheet9 (2)'!#REF!</definedName>
    <definedName name="_vl2">'[2]Sheet9 (2)'!#REF!</definedName>
    <definedName name="A" localSheetId="0">[3]Sheet26!#REF!</definedName>
    <definedName name="A" localSheetId="1">[3]Sheet26!#REF!</definedName>
    <definedName name="A">[3]Sheet26!#REF!</definedName>
    <definedName name="CONG" localSheetId="0">[3]Sheet26!#REF!</definedName>
    <definedName name="CONG" localSheetId="1">[3]Sheet26!#REF!</definedName>
    <definedName name="CONG">[3]Sheet26!#REF!</definedName>
    <definedName name="d0" localSheetId="0">[4]XDCB!#REF!</definedName>
    <definedName name="d0" localSheetId="1">[4]XDCB!#REF!</definedName>
    <definedName name="d0">[4]XDCB!#REF!</definedName>
    <definedName name="hh">[5]XL4Poppy!$B$1:$B$16</definedName>
    <definedName name="HNM" localSheetId="0">[3]Sheet26!#REF!</definedName>
    <definedName name="HNM" localSheetId="1">[3]Sheet26!#REF!</definedName>
    <definedName name="HNM">[3]Sheet26!#REF!</definedName>
    <definedName name="hung">'[6]Sheet1 (6)'!$I$16</definedName>
    <definedName name="HUYEÄN" localSheetId="0">[3]Sheet26!#REF!</definedName>
    <definedName name="HUYEÄN" localSheetId="1">[3]Sheet26!#REF!</definedName>
    <definedName name="HUYEÄN">[3]Sheet26!#REF!</definedName>
    <definedName name="MTC">'[7]Sheet1 (6)'!$J$16</definedName>
    <definedName name="n" localSheetId="0">#REF!</definedName>
    <definedName name="n" localSheetId="1">#REF!</definedName>
    <definedName name="n">#REF!</definedName>
    <definedName name="NAÊM" localSheetId="0">[3]Sheet26!#REF!</definedName>
    <definedName name="NAÊM" localSheetId="1">[3]Sheet26!#REF!</definedName>
    <definedName name="NAÊM">[3]Sheet26!#REF!</definedName>
    <definedName name="NC">'[7]Sheet1 (6)'!$I$16</definedName>
    <definedName name="NGAØY" localSheetId="0">[3]Sheet26!#REF!</definedName>
    <definedName name="NGAØY" localSheetId="1">[3]Sheet26!#REF!</definedName>
    <definedName name="NGAØY">[3]Sheet26!#REF!</definedName>
    <definedName name="NHUT" localSheetId="0">'[8]BC L-V-Tam'!#REF!</definedName>
    <definedName name="NHUT" localSheetId="1">'[8]BC L-V-Tam'!#REF!</definedName>
    <definedName name="NHUT">'[8]BC L-V-Tam'!#REF!</definedName>
    <definedName name="_xlnm.Print_Titles" localSheetId="0">'BS03.NAM2021 '!$11:$11</definedName>
    <definedName name="_xlnm.Print_Titles" localSheetId="1">'BS03.NAM2021_VPS'!$11:$11</definedName>
    <definedName name="PTVT">'[9]Sheet1 (6)'!$I$16</definedName>
    <definedName name="SOÁ_HÑ" localSheetId="0">[3]Sheet26!#REF!</definedName>
    <definedName name="SOÁ_HÑ" localSheetId="1">[3]Sheet26!#REF!</definedName>
    <definedName name="SOÁ_HÑ">[3]Sheet26!#REF!</definedName>
    <definedName name="SÔÛ_GT" localSheetId="0">[3]Sheet26!#REF!</definedName>
    <definedName name="SÔÛ_GT" localSheetId="1">[3]Sheet26!#REF!</definedName>
    <definedName name="SÔÛ_GT">[3]Sheet26!#REF!</definedName>
    <definedName name="TEÂN_COÂNG_TRÌNH" localSheetId="0">[3]Sheet26!#REF!</definedName>
    <definedName name="TEÂN_COÂNG_TRÌNH" localSheetId="1">[3]Sheet26!#REF!</definedName>
    <definedName name="TEÂN_COÂNG_TRÌNH">[3]Sheet26!#REF!</definedName>
    <definedName name="THAÙNG" localSheetId="0">[3]Sheet26!#REF!</definedName>
    <definedName name="THAÙNG" localSheetId="1">[3]Sheet26!#REF!</definedName>
    <definedName name="THAÙNG">[3]Sheet26!#REF!</definedName>
    <definedName name="TKCONG" localSheetId="0">[3]Sheet26!#REF!</definedName>
    <definedName name="TKCONG" localSheetId="1">[3]Sheet26!#REF!</definedName>
    <definedName name="TKCONG">[3]Sheet26!#REF!</definedName>
    <definedName name="TT" localSheetId="0">[3]Sheet26!#REF!</definedName>
    <definedName name="TT" localSheetId="1">[3]Sheet26!#REF!</definedName>
    <definedName name="TT">[3]Sheet26!#REF!</definedName>
    <definedName name="VB" localSheetId="0">[3]Sheet26!#REF!</definedName>
    <definedName name="VB" localSheetId="1">[3]Sheet26!#REF!</definedName>
    <definedName name="VB">[3]Sheet26!#REF!</definedName>
    <definedName name="VL">'[7]Sheet2 (2)'!$F$15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2" i="1" l="1"/>
  <c r="F28" i="3" l="1"/>
  <c r="F26" i="3"/>
  <c r="E46" i="3" l="1"/>
  <c r="G46" i="3"/>
  <c r="G43" i="3"/>
  <c r="D32" i="3" l="1"/>
  <c r="D33" i="3"/>
  <c r="D36" i="3" l="1"/>
  <c r="D18" i="3" l="1"/>
  <c r="D26" i="3" s="1"/>
  <c r="D16" i="3"/>
  <c r="D17" i="3"/>
  <c r="D25" i="3" s="1"/>
  <c r="D20" i="3"/>
  <c r="D24" i="3" l="1"/>
  <c r="G16" i="3"/>
  <c r="C60" i="1"/>
  <c r="C34" i="1"/>
  <c r="C35" i="1"/>
  <c r="C32" i="1" s="1"/>
  <c r="C36" i="1"/>
  <c r="C33" i="1"/>
  <c r="C64" i="1"/>
  <c r="C58" i="1"/>
  <c r="E39" i="1"/>
  <c r="G39" i="1"/>
  <c r="E51" i="1"/>
  <c r="C48" i="1"/>
  <c r="C49" i="1"/>
  <c r="C50" i="1"/>
  <c r="C42" i="1"/>
  <c r="C43" i="1"/>
  <c r="C44" i="1"/>
  <c r="C45" i="1"/>
  <c r="C46" i="1"/>
  <c r="C47" i="1"/>
  <c r="C40" i="1"/>
  <c r="C38" i="1"/>
  <c r="D37" i="1" l="1"/>
  <c r="D32" i="1"/>
  <c r="F37" i="1"/>
  <c r="G51" i="1"/>
  <c r="C54" i="3"/>
  <c r="C61" i="3"/>
  <c r="C44" i="3" l="1"/>
  <c r="D37" i="3"/>
  <c r="C37" i="3"/>
  <c r="C48" i="3"/>
  <c r="C49" i="3"/>
  <c r="G51" i="3"/>
  <c r="E51" i="3"/>
  <c r="D15" i="3" l="1"/>
  <c r="G62" i="1" l="1"/>
  <c r="C46" i="3"/>
  <c r="C40" i="3"/>
  <c r="C43" i="3"/>
  <c r="C45" i="3"/>
  <c r="C38" i="3"/>
  <c r="C35" i="3"/>
  <c r="G58" i="1"/>
  <c r="E50" i="1" l="1"/>
  <c r="G49" i="1"/>
  <c r="E48" i="1"/>
  <c r="E47" i="1"/>
  <c r="E47" i="3"/>
  <c r="G47" i="3"/>
  <c r="E48" i="3"/>
  <c r="G48" i="3"/>
  <c r="E49" i="3"/>
  <c r="G49" i="3"/>
  <c r="E50" i="3"/>
  <c r="G50" i="3"/>
  <c r="E49" i="1" l="1"/>
  <c r="G47" i="1"/>
  <c r="G48" i="1"/>
  <c r="G50" i="1"/>
  <c r="G17" i="3" l="1"/>
  <c r="G54" i="3"/>
  <c r="C33" i="3" l="1"/>
  <c r="G61" i="3"/>
  <c r="F60" i="3"/>
  <c r="C60" i="3"/>
  <c r="G59" i="3"/>
  <c r="E59" i="3"/>
  <c r="G58" i="3"/>
  <c r="E58" i="3"/>
  <c r="E57" i="3" s="1"/>
  <c r="F57" i="3"/>
  <c r="D57" i="3"/>
  <c r="C57" i="3"/>
  <c r="G56" i="3"/>
  <c r="E56" i="3"/>
  <c r="F55" i="3"/>
  <c r="D55" i="3"/>
  <c r="C55" i="3"/>
  <c r="E54" i="3"/>
  <c r="F53" i="3"/>
  <c r="D53" i="3"/>
  <c r="D52" i="3" s="1"/>
  <c r="C53" i="3"/>
  <c r="C52" i="3" s="1"/>
  <c r="G44" i="3"/>
  <c r="E43" i="3"/>
  <c r="G42" i="3"/>
  <c r="C42" i="3"/>
  <c r="G41" i="3"/>
  <c r="C41" i="3"/>
  <c r="G40" i="3"/>
  <c r="G39" i="3"/>
  <c r="E39" i="3"/>
  <c r="G38" i="3"/>
  <c r="E38" i="3"/>
  <c r="F37" i="3"/>
  <c r="G35" i="3"/>
  <c r="E35" i="3"/>
  <c r="G33" i="3"/>
  <c r="C28" i="3"/>
  <c r="C27" i="3" s="1"/>
  <c r="C23" i="3"/>
  <c r="G21" i="3"/>
  <c r="F27" i="3"/>
  <c r="G20" i="3"/>
  <c r="C19" i="3"/>
  <c r="E18" i="3"/>
  <c r="F25" i="3"/>
  <c r="E17" i="3"/>
  <c r="E16" i="3"/>
  <c r="C15" i="3"/>
  <c r="E42" i="3" l="1"/>
  <c r="E41" i="3"/>
  <c r="C41" i="1"/>
  <c r="C37" i="1" s="1"/>
  <c r="C31" i="1" s="1"/>
  <c r="C32" i="3"/>
  <c r="F52" i="3"/>
  <c r="G52" i="3" s="1"/>
  <c r="F32" i="3"/>
  <c r="F31" i="3" s="1"/>
  <c r="C22" i="3"/>
  <c r="G18" i="3"/>
  <c r="E15" i="3"/>
  <c r="C14" i="3"/>
  <c r="C13" i="3" s="1"/>
  <c r="F15" i="3"/>
  <c r="G34" i="3"/>
  <c r="G36" i="3"/>
  <c r="G57" i="3"/>
  <c r="E55" i="3"/>
  <c r="D19" i="3"/>
  <c r="E20" i="3"/>
  <c r="E40" i="3"/>
  <c r="E45" i="3"/>
  <c r="E52" i="3"/>
  <c r="D60" i="3"/>
  <c r="G60" i="3" s="1"/>
  <c r="G45" i="3"/>
  <c r="G55" i="3"/>
  <c r="D28" i="3"/>
  <c r="G28" i="3" s="1"/>
  <c r="F19" i="3"/>
  <c r="E53" i="3"/>
  <c r="F24" i="3"/>
  <c r="E34" i="3"/>
  <c r="E44" i="3"/>
  <c r="G53" i="3"/>
  <c r="E61" i="3"/>
  <c r="E60" i="3" s="1"/>
  <c r="E33" i="3"/>
  <c r="E36" i="3"/>
  <c r="F30" i="3" l="1"/>
  <c r="F29" i="3" s="1"/>
  <c r="C31" i="3"/>
  <c r="C30" i="3" s="1"/>
  <c r="C29" i="3" s="1"/>
  <c r="G32" i="3"/>
  <c r="G15" i="3"/>
  <c r="G19" i="3"/>
  <c r="F14" i="3"/>
  <c r="F13" i="3" s="1"/>
  <c r="D14" i="3"/>
  <c r="E28" i="3"/>
  <c r="F23" i="3"/>
  <c r="F22" i="3" s="1"/>
  <c r="D27" i="3"/>
  <c r="G27" i="3" s="1"/>
  <c r="E19" i="3"/>
  <c r="E32" i="3"/>
  <c r="G37" i="3"/>
  <c r="E37" i="3"/>
  <c r="D31" i="3"/>
  <c r="E24" i="3"/>
  <c r="D23" i="3"/>
  <c r="G24" i="3"/>
  <c r="E25" i="3"/>
  <c r="G25" i="3"/>
  <c r="E26" i="3"/>
  <c r="G26" i="3"/>
  <c r="F28" i="1"/>
  <c r="F27" i="1" s="1"/>
  <c r="G31" i="3" l="1"/>
  <c r="D30" i="3"/>
  <c r="D29" i="3" s="1"/>
  <c r="G14" i="3"/>
  <c r="E27" i="3"/>
  <c r="F23" i="1"/>
  <c r="F22" i="1" s="1"/>
  <c r="E14" i="3"/>
  <c r="D13" i="3"/>
  <c r="E31" i="3"/>
  <c r="E23" i="3"/>
  <c r="G23" i="3"/>
  <c r="D22" i="3"/>
  <c r="G22" i="3" s="1"/>
  <c r="D28" i="1"/>
  <c r="D25" i="1"/>
  <c r="D24" i="1"/>
  <c r="G30" i="3" l="1"/>
  <c r="D23" i="1"/>
  <c r="G24" i="1"/>
  <c r="E13" i="3"/>
  <c r="G13" i="3"/>
  <c r="E30" i="3"/>
  <c r="G29" i="3"/>
  <c r="E22" i="3"/>
  <c r="G40" i="1"/>
  <c r="G41" i="1"/>
  <c r="G42" i="1"/>
  <c r="G43" i="1"/>
  <c r="G45" i="1"/>
  <c r="G46" i="1"/>
  <c r="G52" i="1"/>
  <c r="G53" i="1"/>
  <c r="G54" i="1"/>
  <c r="G55" i="1"/>
  <c r="G38" i="1"/>
  <c r="G33" i="1"/>
  <c r="G44" i="1"/>
  <c r="G23" i="1" l="1"/>
  <c r="E29" i="3"/>
  <c r="E55" i="1"/>
  <c r="E54" i="1"/>
  <c r="E53" i="1"/>
  <c r="E52" i="1"/>
  <c r="E46" i="1"/>
  <c r="E45" i="1"/>
  <c r="E44" i="1"/>
  <c r="E38" i="1"/>
  <c r="D63" i="1"/>
  <c r="G21" i="1"/>
  <c r="G25" i="1"/>
  <c r="E25" i="1"/>
  <c r="D27" i="1"/>
  <c r="D22" i="1" s="1"/>
  <c r="G26" i="1"/>
  <c r="E24" i="1"/>
  <c r="C28" i="1"/>
  <c r="C27" i="1" s="1"/>
  <c r="C23" i="1"/>
  <c r="E23" i="1" s="1"/>
  <c r="E27" i="1" l="1"/>
  <c r="D31" i="1"/>
  <c r="C22" i="1"/>
  <c r="E28" i="1"/>
  <c r="G28" i="1"/>
  <c r="G27" i="1"/>
  <c r="E26" i="1"/>
  <c r="G22" i="1" l="1"/>
  <c r="E22" i="1"/>
  <c r="G18" i="1"/>
  <c r="D15" i="1"/>
  <c r="G64" i="1" l="1"/>
  <c r="E64" i="1"/>
  <c r="E63" i="1" s="1"/>
  <c r="F63" i="1"/>
  <c r="G63" i="1" s="1"/>
  <c r="C63" i="1"/>
  <c r="E62" i="1"/>
  <c r="E61" i="1" s="1"/>
  <c r="F61" i="1"/>
  <c r="D61" i="1"/>
  <c r="C61" i="1"/>
  <c r="G60" i="1"/>
  <c r="E60" i="1"/>
  <c r="F59" i="1"/>
  <c r="D59" i="1"/>
  <c r="C59" i="1"/>
  <c r="E58" i="1"/>
  <c r="F57" i="1"/>
  <c r="D57" i="1"/>
  <c r="D56" i="1" s="1"/>
  <c r="C57" i="1"/>
  <c r="C56" i="1" s="1"/>
  <c r="E43" i="1"/>
  <c r="E42" i="1"/>
  <c r="E41" i="1"/>
  <c r="E40" i="1"/>
  <c r="G36" i="1"/>
  <c r="E36" i="1"/>
  <c r="G35" i="1"/>
  <c r="E35" i="1"/>
  <c r="G34" i="1"/>
  <c r="E34" i="1"/>
  <c r="E33" i="1"/>
  <c r="F32" i="1"/>
  <c r="G20" i="1"/>
  <c r="E20" i="1"/>
  <c r="F19" i="1"/>
  <c r="D19" i="1"/>
  <c r="C19" i="1"/>
  <c r="E18" i="1"/>
  <c r="G17" i="1"/>
  <c r="E17" i="1"/>
  <c r="G16" i="1"/>
  <c r="E16" i="1"/>
  <c r="F15" i="1"/>
  <c r="F14" i="1" s="1"/>
  <c r="F13" i="1" s="1"/>
  <c r="C15" i="1"/>
  <c r="D30" i="1" l="1"/>
  <c r="D29" i="1" s="1"/>
  <c r="C30" i="1"/>
  <c r="G32" i="1"/>
  <c r="F31" i="1"/>
  <c r="G57" i="1"/>
  <c r="G61" i="1"/>
  <c r="G37" i="1"/>
  <c r="F56" i="1"/>
  <c r="G56" i="1" s="1"/>
  <c r="G19" i="1"/>
  <c r="G15" i="1"/>
  <c r="E56" i="1"/>
  <c r="E57" i="1"/>
  <c r="G59" i="1"/>
  <c r="E19" i="1"/>
  <c r="C14" i="1"/>
  <c r="C13" i="1" s="1"/>
  <c r="E37" i="1"/>
  <c r="E15" i="1"/>
  <c r="E59" i="1"/>
  <c r="D14" i="1"/>
  <c r="F30" i="1" l="1"/>
  <c r="F29" i="1" s="1"/>
  <c r="G31" i="1"/>
  <c r="G14" i="1"/>
  <c r="D13" i="1"/>
  <c r="E14" i="1"/>
  <c r="G29" i="1" l="1"/>
  <c r="E31" i="1"/>
  <c r="C29" i="1"/>
  <c r="E29" i="1" s="1"/>
  <c r="E30" i="1"/>
  <c r="G30" i="1"/>
  <c r="E13" i="1"/>
  <c r="G13" i="1"/>
</calcChain>
</file>

<file path=xl/sharedStrings.xml><?xml version="1.0" encoding="utf-8"?>
<sst xmlns="http://schemas.openxmlformats.org/spreadsheetml/2006/main" count="221" uniqueCount="112">
  <si>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</si>
  <si>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</si>
  <si>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</si>
  <si>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</si>
  <si>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</si>
  <si>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</si>
  <si>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</si>
  <si>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</si>
  <si>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</si>
  <si>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</si>
  <si>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</si>
  <si>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</si>
  <si>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</si>
  <si>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</si>
  <si>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</si>
  <si>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</si>
  <si>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</si>
  <si>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</si>
  <si>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</si>
  <si>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</si>
  <si>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</si>
  <si>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</si>
  <si>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</si>
  <si>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</si>
  <si>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1.1.2</t>
  </si>
  <si>
    <t>1.1.3</t>
  </si>
  <si>
    <t>1.2.1</t>
  </si>
  <si>
    <t>1.2.2</t>
  </si>
  <si>
    <t>1.2.3</t>
  </si>
  <si>
    <t>1.2.4</t>
  </si>
  <si>
    <t>1.2.5</t>
  </si>
  <si>
    <t>1.2.6</t>
  </si>
  <si>
    <t>1.2.7</t>
  </si>
  <si>
    <t>1.2.8</t>
  </si>
  <si>
    <t>1.2.9</t>
  </si>
  <si>
    <t>1.2.10</t>
  </si>
  <si>
    <t>1.2.11</t>
  </si>
  <si>
    <t>Chi sự nghiệp kinh tế</t>
  </si>
  <si>
    <t>2.1.1</t>
  </si>
  <si>
    <t xml:space="preserve">Chi Đảm bảo xã hội </t>
  </si>
  <si>
    <t>3.1</t>
  </si>
  <si>
    <t>Chi sự nghiệp kinh tế_NS Trung ương</t>
  </si>
  <si>
    <t>4.1</t>
  </si>
  <si>
    <t>Chương trình mục tiêu quốc gia XD nông thôn mới 2020</t>
  </si>
  <si>
    <t>Thủ trưởng đơn vị</t>
  </si>
  <si>
    <t>Đơn vị: Sở Xây dựng Tây Ninh</t>
  </si>
  <si>
    <t xml:space="preserve">Lệ phí cấp giấy phép giấy xây dựng </t>
  </si>
  <si>
    <t>Lệ phí thông báo tiếp nhận hồ sơ công bố phối hợp</t>
  </si>
  <si>
    <t>Lệ phí cấp chứng chỉ hành nghề</t>
  </si>
  <si>
    <t xml:space="preserve">Phí thẩm định thiết kế </t>
  </si>
  <si>
    <t>Sự nghiệp đào tạo</t>
  </si>
  <si>
    <t>5.1</t>
  </si>
  <si>
    <t>1.1.4</t>
  </si>
  <si>
    <t>Kinh phí hoạt động tổ chức Đảng</t>
  </si>
  <si>
    <t>Kinh phí văn bản quy phạm pháp luật</t>
  </si>
  <si>
    <t>Chi phí phục vụ công tác thu phí, lệ phí</t>
  </si>
  <si>
    <t xml:space="preserve">Kinh phí thực hiện công tác lập quy hoạch </t>
  </si>
  <si>
    <t>Kinh phí hỗ trợ Tết Nguyên Đán 2020</t>
  </si>
  <si>
    <t xml:space="preserve">Kinh phí thu hút nhân tài </t>
  </si>
  <si>
    <t>Chương: 419</t>
  </si>
  <si>
    <t>Dự toán năm 2021</t>
  </si>
  <si>
    <t>II</t>
  </si>
  <si>
    <t>Chi từ nguồn thu phí được để lại</t>
  </si>
  <si>
    <t>III</t>
  </si>
  <si>
    <t>Số PLP nộp NSNN</t>
  </si>
  <si>
    <t>Lệ phí cấp chứng chỉ hành nghề xây dựng và thiết kế CTXD</t>
  </si>
  <si>
    <t>Lệ phí thông báo tiếp nhận hồ sơ công bố hợp quy</t>
  </si>
  <si>
    <t>Phí thẩm định (Dự án đầu tư xây dựng, thiết kế kỹ thuật, dự toán xây dựng,…)</t>
  </si>
  <si>
    <t>Chi tiền công theo HĐ 68</t>
  </si>
  <si>
    <t>Chi nghiệp vụ - chuyên môn</t>
  </si>
  <si>
    <t xml:space="preserve">Kinh phí cải cách tiền lương </t>
  </si>
  <si>
    <t>Kinh phí mua sắm, sửa chữa tài sản</t>
  </si>
  <si>
    <t>Chi khác (Đối nội, đối ngoại)</t>
  </si>
  <si>
    <t>KP cho CBCC làm đầu mối KS thủ tục hành chính.</t>
  </si>
  <si>
    <t>Chi nghiệp vụ chuyên môn (lập chỉ số giá XD công trình)</t>
  </si>
  <si>
    <t>Kinh phí quản lý chất lượng (ISO)</t>
  </si>
  <si>
    <t>KP thực hiện đơn giá xây dựng công trình, đơn giá nhân công xây dựng, Giá ca máy và thiết bị thi công xây dựng trên địa bàn tỉnh Tây Ninh</t>
  </si>
  <si>
    <t xml:space="preserve">Kinh phí chi hoạt động thanh tra (phát hiện, thu hồi): </t>
  </si>
  <si>
    <t>Kinh phí chi hoạt động xử phạt hành chính:</t>
  </si>
  <si>
    <t>Kinh phí trang phục thanh tra</t>
  </si>
  <si>
    <t xml:space="preserve">Kinh phí xử lý khiếu nại tố cáo </t>
  </si>
  <si>
    <t>1.2.12</t>
  </si>
  <si>
    <t>1.2.13</t>
  </si>
  <si>
    <t>1.2.14</t>
  </si>
  <si>
    <t>1.2.15</t>
  </si>
  <si>
    <t>Đơn vị: Văn phòng Sở Xây dựng Tây Ninh</t>
  </si>
  <si>
    <t>Chương trình phát triển đô thị tỉnh Tây Ninh giai đoạn 2021-2025, định hướng đến năm 2030</t>
  </si>
  <si>
    <t>(Kèm theo quyết định số:              /QĐ-SXD ngày           /7/2021 của Sở Xây dựng)</t>
  </si>
  <si>
    <t xml:space="preserve">Kế toán </t>
  </si>
  <si>
    <t xml:space="preserve">Huỳnh Ngọc Xuân </t>
  </si>
  <si>
    <t xml:space="preserve">Trần Tương Quốc </t>
  </si>
  <si>
    <t>Xây dựng, quản lý sử dụng hệ thống thông tin về nhà ở và thị trường bất động sản trên địa bàn tỉnh Tây Ninh năm 2020</t>
  </si>
  <si>
    <t>Chương trình phát triển nhà ở tỉnh Tây Ninh giai đoạn 2021-2025 và định hướng đến năm 2030, Kế hoạch phát triển nhà ở tỉnh Tây Ninh giai đoạn 2021-2025</t>
  </si>
  <si>
    <t>Kế hoạch phát triển vật liệu xây dựng tỉnh Tây Ninh giai đoạn 2021-2025, định hướng đến năm 2030</t>
  </si>
  <si>
    <t>1.2.16</t>
  </si>
  <si>
    <t>1.2.17</t>
  </si>
  <si>
    <t>1.2.18</t>
  </si>
  <si>
    <t xml:space="preserve">Lập bộ đơn giá dịch vụ công ích trên địa bàn tỉnh </t>
  </si>
  <si>
    <t>Kinh phí hỗ trợ Tết Nguyên Đán 2021</t>
  </si>
  <si>
    <t>CÔNG KHAI THỰC HIỆN DỰ TOÁN THU - CHI NGÂN SÁCH 
NĂM 2021</t>
  </si>
  <si>
    <t xml:space="preserve">      Văn phòng Sở Xây dựng Tây Ninh công khai tình hình thực hiện dự toán thu-chi ngân sách năm 2021 như sau:</t>
  </si>
  <si>
    <t>Thực hiện năm 2021</t>
  </si>
  <si>
    <t>Thực hiện năm 2021/Dự toán năm 2021 (tỷ lệ %)</t>
  </si>
  <si>
    <t>Thực hiện năm 2021 so với cùng kỳ năm 2020 (tỷ lệ %)</t>
  </si>
  <si>
    <t>Ngày        tháng 02 năm 2022</t>
  </si>
  <si>
    <t>Cùng kỳ năm 2020
(đồng)</t>
  </si>
  <si>
    <t>CÔNG KHAI THỰC HIỆN DỰ TOÁN THU - CHI NGÂN SÁCH 
 NĂM 2021</t>
  </si>
  <si>
    <t xml:space="preserve">      Sở Xây dựng Tây Ninh công khai tình hình thực hiện dự toán thu-chi ngân sách năm 2021 như sau:</t>
  </si>
  <si>
    <t>Thực hiện quý  năm 2021/Dự toán năm 2021 (tỷ lệ %)</t>
  </si>
  <si>
    <t xml:space="preserve">Cùng kỳ  năm 2020
</t>
  </si>
  <si>
    <t>Ngày          tháng 02 năm 2022</t>
  </si>
  <si>
    <t>(Kèm theo quyết định số: 19/QĐ-SXD ngày 15/02/2022 của Sở Xây dựng)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</si>
</sst>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F_B_-;\-* #,##0.00\ _F_B_-;_-* &quot;-&quot;??\ _F_B_-;_-@_-"/>
    <numFmt numFmtId="165" formatCode="#,##0.00_ ;\-#,##0.00\ "/>
    <numFmt numFmtId="166" formatCode="#,##0.000_ ;\-#,##0.000\ "/>
    <numFmt numFmtId="167" formatCode="0.000"/>
    <numFmt numFmtId="168" formatCode="#,##0.000"/>
    <numFmt numFmtId="169" formatCode="#,##0_ ;\-#,##0\ "/>
  </numFmts>
  <fonts count="48">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9"/>
      <name val="Times New Roman"/>
      <family val="1"/>
    </font>
    <font>
      <b/>
      <sz val="10"/>
      <name val="Times New Roman"/>
      <family val="1"/>
    </font>
    <font>
      <b/>
      <sz val="10"/>
      <color theme="1"/>
      <name val="Times New Roman"/>
      <family val="1"/>
    </font>
    <font>
      <b/>
      <sz val="9"/>
      <name val="Times New Roman"/>
      <family val="1"/>
    </font>
    <font>
      <b/>
      <sz val="9"/>
      <color theme="1"/>
      <name val="Times New Roman"/>
      <family val="1"/>
    </font>
    <font>
      <b/>
      <sz val="9"/>
      <color theme="4"/>
      <name val="Times New Roman"/>
      <family val="1"/>
    </font>
    <font>
      <sz val="12"/>
      <name val="Times New Roman"/>
      <family val="1"/>
      <charset val="163"/>
    </font>
    <font>
      <i/>
      <sz val="13"/>
      <color theme="1"/>
      <name val="Calibri Light"/>
      <family val="1"/>
      <charset val="163"/>
      <scheme val="major"/>
    </font>
    <font>
      <i/>
      <sz val="13"/>
      <name val="Calibri Light"/>
      <family val="1"/>
      <charset val="163"/>
      <scheme val="major"/>
    </font>
    <font>
      <b/>
      <sz val="13"/>
      <color theme="1"/>
      <name val="Calibri Light"/>
      <family val="1"/>
      <charset val="163"/>
      <scheme val="major"/>
    </font>
    <font>
      <b/>
      <sz val="13"/>
      <name val="Calibri Light"/>
      <family val="1"/>
      <charset val="163"/>
      <scheme val="major"/>
    </font>
    <font>
      <sz val="8"/>
      <name val="VNI-Times"/>
    </font>
    <font>
      <sz val="10"/>
      <name val="Arial"/>
      <family val="2"/>
    </font>
    <font>
      <sz val="13"/>
      <color rgb="FFFF0000"/>
      <name val="Times New Roman"/>
      <family val="1"/>
    </font>
    <font>
      <i/>
      <sz val="13"/>
      <color theme="1"/>
      <name val="Times New Roman"/>
      <family val="1"/>
    </font>
    <font>
      <b/>
      <sz val="13"/>
      <color theme="1"/>
      <name val="Times New Roman"/>
      <family val="1"/>
    </font>
    <font>
      <sz val="13"/>
      <name val="Times New Roman"/>
      <family val="1"/>
    </font>
    <font>
      <b/>
      <sz val="13"/>
      <name val="Times New Roman"/>
      <family val="1"/>
    </font>
    <font>
      <i/>
      <sz val="12"/>
      <name val="Times New Roman"/>
      <family val="1"/>
    </font>
    <font>
      <sz val="13"/>
      <color rgb="FF000000"/>
      <name val="Times New Roman"/>
      <family val="1"/>
    </font>
    <font>
      <i/>
      <sz val="13"/>
      <name val="Times New Roman"/>
      <family val="1"/>
    </font>
    <font>
      <b/>
      <sz val="12"/>
      <name val="Times New Roman"/>
      <family val="1"/>
    </font>
    <font>
      <b/>
      <sz val="12"/>
      <color theme="1"/>
      <name val="Times New Roman"/>
      <family val="1"/>
    </font>
    <font>
      <b/>
      <sz val="12"/>
      <color theme="4"/>
      <name val="Times New Roman"/>
      <family val="1"/>
    </font>
    <font>
      <b/>
      <u/>
      <sz val="12"/>
      <name val="Times New Roman"/>
      <family val="1"/>
    </font>
    <font>
      <sz val="12"/>
      <color theme="1"/>
      <name val="Times New Roman"/>
      <family val="1"/>
    </font>
    <font>
      <b/>
      <i/>
      <sz val="12"/>
      <name val="Times New Roman"/>
      <family val="1"/>
    </font>
    <font>
      <b/>
      <i/>
      <u/>
      <sz val="12"/>
      <name val="Times New Roman"/>
      <family val="1"/>
    </font>
    <font>
      <b/>
      <u/>
      <sz val="11"/>
      <name val="Times New Roman"/>
      <family val="1"/>
    </font>
    <font>
      <b/>
      <u/>
      <sz val="11"/>
      <color theme="1"/>
      <name val="Times New Roman"/>
      <family val="1"/>
    </font>
    <font>
      <b/>
      <sz val="11"/>
      <color theme="1"/>
      <name val="Times New Roman"/>
      <family val="1"/>
    </font>
    <font>
      <sz val="11"/>
      <color theme="1"/>
      <name val="Times New Roman"/>
      <family val="1"/>
    </font>
    <font>
      <b/>
      <i/>
      <sz val="11"/>
      <name val="Times New Roman"/>
      <family val="1"/>
    </font>
    <font>
      <b/>
      <i/>
      <u/>
      <sz val="1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0" fillId="0" borderId="0"/>
    <xf numFmtId="0" fontId="1" fillId="0" borderId="0"/>
    <xf numFmtId="0" fontId="26" fillId="0" borderId="0"/>
  </cellStyleXfs>
  <cellXfs count="231">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3" fillId="0" borderId="0" xfId="0" applyNumberFormat="1" applyFont="1"/>
    <xf numFmtId="2" fontId="7" fillId="0" borderId="0" xfId="0" applyNumberFormat="1" applyFont="1"/>
    <xf numFmtId="0" fontId="3" fillId="0" borderId="0" xfId="0" applyFont="1" applyAlignment="1">
      <alignment vertical="center"/>
    </xf>
    <xf numFmtId="0" fontId="10" fillId="0" borderId="0" xfId="0" applyFont="1" applyAlignment="1">
      <alignment horizontal="center"/>
    </xf>
    <xf numFmtId="0" fontId="12" fillId="0" borderId="0" xfId="0" applyFont="1"/>
    <xf numFmtId="2" fontId="12" fillId="0" borderId="0" xfId="0" applyNumberFormat="1" applyFont="1"/>
    <xf numFmtId="2" fontId="13" fillId="0" borderId="0" xfId="0" applyNumberFormat="1" applyFont="1"/>
    <xf numFmtId="0" fontId="15" fillId="0" borderId="2" xfId="0" applyFont="1" applyBorder="1" applyAlignment="1">
      <alignment horizontal="center" vertical="center" wrapText="1"/>
    </xf>
    <xf numFmtId="2" fontId="15"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1" fontId="17"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2" fontId="3" fillId="0" borderId="0" xfId="0" applyNumberFormat="1" applyFont="1" applyAlignment="1">
      <alignment vertical="center"/>
    </xf>
    <xf numFmtId="0" fontId="23" fillId="0" borderId="0" xfId="4" applyFont="1" applyAlignment="1">
      <alignment vertical="center"/>
    </xf>
    <xf numFmtId="0" fontId="24" fillId="0" borderId="0" xfId="4" applyFont="1" applyAlignment="1">
      <alignment vertical="center"/>
    </xf>
    <xf numFmtId="0" fontId="4" fillId="0" borderId="0" xfId="0" applyFont="1" applyAlignment="1">
      <alignment horizontal="center"/>
    </xf>
    <xf numFmtId="0" fontId="21" fillId="0" borderId="0" xfId="4" applyFont="1"/>
    <xf numFmtId="0" fontId="22" fillId="0" borderId="0" xfId="4" applyFont="1"/>
    <xf numFmtId="2" fontId="27" fillId="0" borderId="0" xfId="0" applyNumberFormat="1" applyFont="1"/>
    <xf numFmtId="0" fontId="28" fillId="0" borderId="0" xfId="4" applyFont="1" applyAlignment="1">
      <alignment horizontal="center"/>
    </xf>
    <xf numFmtId="2" fontId="27" fillId="0" borderId="0" xfId="0" applyNumberFormat="1" applyFont="1" applyAlignment="1">
      <alignment vertical="center"/>
    </xf>
    <xf numFmtId="0" fontId="29" fillId="0" borderId="0" xfId="4" applyFont="1" applyAlignment="1">
      <alignment horizontal="center" vertical="center"/>
    </xf>
    <xf numFmtId="0" fontId="30" fillId="0" borderId="0" xfId="0" applyFont="1"/>
    <xf numFmtId="0" fontId="4" fillId="0" borderId="0" xfId="0" applyFont="1" applyAlignment="1">
      <alignment horizontal="center"/>
    </xf>
    <xf numFmtId="0" fontId="31" fillId="0" borderId="0" xfId="0" applyFont="1" applyAlignment="1">
      <alignment horizontal="center"/>
    </xf>
    <xf numFmtId="0" fontId="10" fillId="0" borderId="0" xfId="0" applyFont="1"/>
    <xf numFmtId="0" fontId="31" fillId="0" borderId="0" xfId="0" applyFont="1" applyAlignment="1">
      <alignment horizontal="left"/>
    </xf>
    <xf numFmtId="2" fontId="30" fillId="0" borderId="0" xfId="0" applyNumberFormat="1" applyFont="1"/>
    <xf numFmtId="0" fontId="30" fillId="0" borderId="0" xfId="0" applyFont="1" applyAlignment="1">
      <alignment vertical="center"/>
    </xf>
    <xf numFmtId="0" fontId="35" fillId="0" borderId="2" xfId="0" applyFont="1" applyBorder="1" applyAlignment="1">
      <alignment horizontal="center" vertical="center" wrapText="1"/>
    </xf>
    <xf numFmtId="2" fontId="35" fillId="0" borderId="2" xfId="0" applyNumberFormat="1" applyFont="1" applyBorder="1" applyAlignment="1">
      <alignment horizontal="center" vertical="center" wrapText="1"/>
    </xf>
    <xf numFmtId="2" fontId="36" fillId="0" borderId="2" xfId="0" applyNumberFormat="1" applyFont="1" applyBorder="1" applyAlignment="1">
      <alignment horizontal="center" vertical="center" wrapText="1"/>
    </xf>
    <xf numFmtId="1" fontId="35" fillId="0" borderId="2" xfId="0" applyNumberFormat="1" applyFont="1" applyBorder="1" applyAlignment="1">
      <alignment horizontal="center" vertical="center" wrapText="1"/>
    </xf>
    <xf numFmtId="1" fontId="36" fillId="0" borderId="2" xfId="0" applyNumberFormat="1" applyFont="1" applyBorder="1" applyAlignment="1">
      <alignment horizontal="center" vertical="center" wrapText="1"/>
    </xf>
    <xf numFmtId="1" fontId="35" fillId="0" borderId="3" xfId="0" applyNumberFormat="1" applyFont="1" applyBorder="1" applyAlignment="1">
      <alignment horizontal="center" vertical="center" wrapText="1"/>
    </xf>
    <xf numFmtId="1" fontId="37" fillId="0" borderId="2" xfId="0" applyNumberFormat="1" applyFont="1" applyBorder="1" applyAlignment="1">
      <alignment horizontal="center" vertical="center" wrapText="1"/>
    </xf>
    <xf numFmtId="0" fontId="35" fillId="2" borderId="4" xfId="0" applyFont="1" applyFill="1" applyBorder="1" applyAlignment="1">
      <alignment horizontal="center" vertical="center"/>
    </xf>
    <xf numFmtId="0" fontId="38" fillId="2" borderId="4" xfId="0" applyFont="1" applyFill="1" applyBorder="1" applyAlignment="1">
      <alignment horizontal="left" vertical="center"/>
    </xf>
    <xf numFmtId="165" fontId="38" fillId="2" borderId="4" xfId="1" applyNumberFormat="1" applyFont="1" applyFill="1" applyBorder="1" applyAlignment="1">
      <alignment vertical="center" wrapText="1"/>
    </xf>
    <xf numFmtId="166" fontId="38" fillId="2" borderId="4" xfId="1" applyNumberFormat="1" applyFont="1" applyFill="1" applyBorder="1" applyAlignment="1">
      <alignment vertical="center" wrapText="1"/>
    </xf>
    <xf numFmtId="9" fontId="38" fillId="2" borderId="5" xfId="2" applyFont="1" applyFill="1" applyBorder="1"/>
    <xf numFmtId="4" fontId="38" fillId="2" borderId="4" xfId="0" applyNumberFormat="1" applyFont="1" applyFill="1" applyBorder="1" applyAlignment="1">
      <alignment horizontal="right" vertical="center" wrapText="1"/>
    </xf>
    <xf numFmtId="9" fontId="38" fillId="2" borderId="4" xfId="2" applyFont="1" applyFill="1" applyBorder="1" applyAlignment="1">
      <alignment horizontal="right" vertical="center" wrapText="1"/>
    </xf>
    <xf numFmtId="0" fontId="10" fillId="2" borderId="0" xfId="0" applyFont="1" applyFill="1"/>
    <xf numFmtId="0" fontId="36" fillId="0" borderId="6" xfId="0" applyFont="1" applyBorder="1" applyAlignment="1">
      <alignment horizontal="center"/>
    </xf>
    <xf numFmtId="0" fontId="36" fillId="0" borderId="6" xfId="0" applyFont="1" applyBorder="1"/>
    <xf numFmtId="165" fontId="35" fillId="0" borderId="6" xfId="1" applyNumberFormat="1" applyFont="1" applyBorder="1" applyAlignment="1"/>
    <xf numFmtId="166" fontId="35" fillId="0" borderId="6" xfId="1" applyNumberFormat="1" applyFont="1" applyBorder="1" applyAlignment="1"/>
    <xf numFmtId="9" fontId="35" fillId="2" borderId="5" xfId="2" applyFont="1" applyFill="1" applyBorder="1"/>
    <xf numFmtId="4" fontId="35" fillId="0" borderId="6" xfId="0" applyNumberFormat="1" applyFont="1" applyBorder="1"/>
    <xf numFmtId="9" fontId="35" fillId="0" borderId="6" xfId="2" applyFont="1" applyBorder="1"/>
    <xf numFmtId="0" fontId="39" fillId="0" borderId="6" xfId="0" applyFont="1" applyBorder="1" applyAlignment="1">
      <alignment horizontal="center"/>
    </xf>
    <xf numFmtId="3" fontId="10" fillId="0" borderId="5" xfId="3" applyNumberFormat="1" applyFont="1" applyBorder="1" applyAlignment="1">
      <alignment vertical="center"/>
    </xf>
    <xf numFmtId="169" fontId="10" fillId="0" borderId="6" xfId="1" applyNumberFormat="1" applyFont="1" applyBorder="1" applyAlignment="1"/>
    <xf numFmtId="166" fontId="10" fillId="0" borderId="6" xfId="1" applyNumberFormat="1" applyFont="1" applyBorder="1" applyAlignment="1"/>
    <xf numFmtId="9" fontId="10" fillId="2" borderId="5" xfId="2" applyFont="1" applyFill="1" applyBorder="1"/>
    <xf numFmtId="4" fontId="10" fillId="0" borderId="6" xfId="0" applyNumberFormat="1" applyFont="1" applyBorder="1"/>
    <xf numFmtId="9" fontId="10" fillId="0" borderId="6" xfId="2" applyFont="1" applyBorder="1"/>
    <xf numFmtId="3" fontId="10" fillId="0" borderId="6" xfId="3" applyNumberFormat="1" applyFont="1" applyBorder="1" applyAlignment="1">
      <alignment vertical="center"/>
    </xf>
    <xf numFmtId="165" fontId="10" fillId="0" borderId="6" xfId="1" applyNumberFormat="1" applyFont="1" applyBorder="1" applyAlignment="1"/>
    <xf numFmtId="0" fontId="35" fillId="0" borderId="6" xfId="0" applyFont="1" applyBorder="1" applyAlignment="1">
      <alignment horizontal="center"/>
    </xf>
    <xf numFmtId="0" fontId="35" fillId="0" borderId="6" xfId="0" applyFont="1" applyBorder="1"/>
    <xf numFmtId="0" fontId="10" fillId="0" borderId="6" xfId="0" applyFont="1" applyBorder="1" applyAlignment="1">
      <alignment horizontal="center"/>
    </xf>
    <xf numFmtId="3" fontId="10" fillId="0" borderId="6" xfId="3" applyNumberFormat="1" applyFont="1" applyBorder="1" applyAlignment="1">
      <alignment vertical="center" wrapText="1"/>
    </xf>
    <xf numFmtId="9" fontId="10" fillId="0" borderId="6" xfId="2" applyFont="1" applyBorder="1" applyAlignment="1">
      <alignment horizontal="right"/>
    </xf>
    <xf numFmtId="3" fontId="10" fillId="0" borderId="7" xfId="3" applyNumberFormat="1" applyFont="1" applyBorder="1" applyAlignment="1">
      <alignment vertical="center"/>
    </xf>
    <xf numFmtId="0" fontId="38" fillId="2" borderId="6" xfId="0" applyFont="1" applyFill="1" applyBorder="1" applyAlignment="1">
      <alignment horizontal="center"/>
    </xf>
    <xf numFmtId="0" fontId="38" fillId="2" borderId="6" xfId="0" applyFont="1" applyFill="1" applyBorder="1"/>
    <xf numFmtId="4" fontId="38" fillId="2" borderId="6" xfId="1" applyNumberFormat="1" applyFont="1" applyFill="1" applyBorder="1" applyAlignment="1"/>
    <xf numFmtId="9" fontId="35" fillId="2" borderId="6" xfId="2" applyFont="1" applyFill="1" applyBorder="1"/>
    <xf numFmtId="4" fontId="35" fillId="0" borderId="6" xfId="1" applyNumberFormat="1" applyFont="1" applyBorder="1" applyAlignment="1"/>
    <xf numFmtId="0" fontId="40" fillId="0" borderId="6" xfId="0" applyFont="1" applyBorder="1" applyAlignment="1">
      <alignment wrapText="1"/>
    </xf>
    <xf numFmtId="4" fontId="40" fillId="0" borderId="6" xfId="1" applyNumberFormat="1" applyFont="1" applyBorder="1" applyAlignment="1"/>
    <xf numFmtId="4" fontId="10" fillId="0" borderId="6" xfId="1" applyNumberFormat="1" applyFont="1" applyBorder="1" applyAlignment="1"/>
    <xf numFmtId="4" fontId="10" fillId="0" borderId="7" xfId="1" applyNumberFormat="1" applyFont="1" applyBorder="1" applyAlignment="1"/>
    <xf numFmtId="0" fontId="40" fillId="0" borderId="6" xfId="0" applyFont="1" applyBorder="1"/>
    <xf numFmtId="9" fontId="41" fillId="2" borderId="6" xfId="2" applyFont="1" applyFill="1" applyBorder="1"/>
    <xf numFmtId="4" fontId="40" fillId="0" borderId="6" xfId="0" applyNumberFormat="1" applyFont="1" applyBorder="1"/>
    <xf numFmtId="4" fontId="10" fillId="0" borderId="0" xfId="0" applyNumberFormat="1" applyFont="1"/>
    <xf numFmtId="2" fontId="10" fillId="0" borderId="6" xfId="1" applyNumberFormat="1" applyFont="1" applyBorder="1" applyAlignment="1">
      <alignment horizontal="right"/>
    </xf>
    <xf numFmtId="9" fontId="10" fillId="2" borderId="6" xfId="2" applyFont="1" applyFill="1" applyBorder="1"/>
    <xf numFmtId="167" fontId="10" fillId="0" borderId="6" xfId="1" applyNumberFormat="1" applyFont="1" applyBorder="1" applyAlignment="1"/>
    <xf numFmtId="168" fontId="10" fillId="0" borderId="6" xfId="1" applyNumberFormat="1" applyFont="1" applyBorder="1" applyAlignment="1"/>
    <xf numFmtId="2" fontId="10" fillId="0" borderId="6" xfId="1" applyNumberFormat="1" applyFont="1" applyBorder="1" applyAlignment="1"/>
    <xf numFmtId="4" fontId="10" fillId="0" borderId="6" xfId="0" applyNumberFormat="1" applyFont="1" applyBorder="1" applyAlignment="1">
      <alignment horizontal="right"/>
    </xf>
    <xf numFmtId="3" fontId="10" fillId="0" borderId="7" xfId="3" applyNumberFormat="1" applyFont="1" applyBorder="1" applyAlignment="1">
      <alignment vertical="center" wrapText="1"/>
    </xf>
    <xf numFmtId="4" fontId="10" fillId="0" borderId="6" xfId="1" applyNumberFormat="1" applyFont="1" applyBorder="1" applyAlignment="1">
      <alignment vertical="center"/>
    </xf>
    <xf numFmtId="2" fontId="10" fillId="0" borderId="6" xfId="1" applyNumberFormat="1" applyFont="1" applyBorder="1" applyAlignment="1">
      <alignment vertical="center"/>
    </xf>
    <xf numFmtId="9" fontId="10" fillId="2" borderId="5" xfId="2" applyFont="1" applyFill="1" applyBorder="1" applyAlignment="1">
      <alignment vertical="center"/>
    </xf>
    <xf numFmtId="4" fontId="10" fillId="0" borderId="6" xfId="0" applyNumberFormat="1" applyFont="1" applyBorder="1" applyAlignment="1">
      <alignment vertical="center"/>
    </xf>
    <xf numFmtId="9" fontId="10" fillId="0" borderId="6" xfId="2" applyFont="1" applyBorder="1" applyAlignment="1">
      <alignment horizontal="right" vertical="center"/>
    </xf>
    <xf numFmtId="0" fontId="10" fillId="0" borderId="0" xfId="0" applyFont="1" applyAlignment="1">
      <alignment vertical="center"/>
    </xf>
    <xf numFmtId="9" fontId="35" fillId="2" borderId="5" xfId="2" applyFont="1" applyFill="1" applyBorder="1" applyAlignment="1">
      <alignment vertical="center"/>
    </xf>
    <xf numFmtId="9" fontId="35" fillId="0" borderId="6" xfId="2" applyFont="1" applyBorder="1" applyAlignment="1">
      <alignment horizontal="right" vertical="center"/>
    </xf>
    <xf numFmtId="0" fontId="32" fillId="0" borderId="6" xfId="0" applyFont="1" applyBorder="1" applyAlignment="1">
      <alignment horizontal="center"/>
    </xf>
    <xf numFmtId="0" fontId="10" fillId="0" borderId="7" xfId="0" quotePrefix="1" applyFont="1" applyBorder="1" applyAlignment="1">
      <alignment vertical="top" wrapText="1"/>
    </xf>
    <xf numFmtId="4" fontId="32" fillId="0" borderId="6" xfId="1" applyNumberFormat="1" applyFont="1" applyBorder="1" applyAlignment="1"/>
    <xf numFmtId="4" fontId="32" fillId="0" borderId="6" xfId="0" applyNumberFormat="1" applyFont="1" applyBorder="1"/>
    <xf numFmtId="0" fontId="35" fillId="0" borderId="7" xfId="0" applyFont="1" applyBorder="1" applyAlignment="1">
      <alignment horizontal="center"/>
    </xf>
    <xf numFmtId="0" fontId="35" fillId="0" borderId="6" xfId="0" applyFont="1" applyBorder="1" applyAlignment="1">
      <alignment wrapText="1"/>
    </xf>
    <xf numFmtId="4" fontId="35" fillId="0" borderId="7" xfId="1" applyNumberFormat="1" applyFont="1" applyBorder="1" applyAlignment="1"/>
    <xf numFmtId="0" fontId="10" fillId="0" borderId="7" xfId="0" applyFont="1" applyBorder="1" applyAlignment="1">
      <alignment horizontal="center"/>
    </xf>
    <xf numFmtId="0" fontId="10" fillId="0" borderId="6" xfId="0" applyFont="1" applyBorder="1" applyAlignment="1">
      <alignment wrapText="1"/>
    </xf>
    <xf numFmtId="9" fontId="35" fillId="2" borderId="6" xfId="2" applyFont="1" applyFill="1" applyBorder="1" applyAlignment="1">
      <alignment horizontal="right"/>
    </xf>
    <xf numFmtId="0" fontId="35" fillId="0" borderId="0" xfId="0" applyFont="1"/>
    <xf numFmtId="0" fontId="10" fillId="0" borderId="7" xfId="0" applyFont="1" applyBorder="1" applyAlignment="1">
      <alignment horizontal="center" vertical="center"/>
    </xf>
    <xf numFmtId="0" fontId="10" fillId="0" borderId="6" xfId="0" applyFont="1" applyBorder="1" applyAlignment="1">
      <alignment vertical="center" wrapText="1"/>
    </xf>
    <xf numFmtId="4" fontId="10" fillId="0" borderId="7" xfId="1" applyNumberFormat="1" applyFont="1" applyBorder="1" applyAlignment="1">
      <alignment vertical="center"/>
    </xf>
    <xf numFmtId="0" fontId="10" fillId="0" borderId="9" xfId="0" applyFont="1" applyBorder="1" applyAlignment="1">
      <alignment vertical="center"/>
    </xf>
    <xf numFmtId="9" fontId="10" fillId="2" borderId="6" xfId="2" applyFont="1" applyFill="1" applyBorder="1" applyAlignment="1">
      <alignment horizontal="right" vertical="center"/>
    </xf>
    <xf numFmtId="165" fontId="35" fillId="0" borderId="6" xfId="1" applyNumberFormat="1" applyFont="1" applyFill="1" applyBorder="1" applyAlignment="1"/>
    <xf numFmtId="9" fontId="10" fillId="0" borderId="6" xfId="2" applyFont="1" applyBorder="1" applyAlignment="1">
      <alignment vertical="center"/>
    </xf>
    <xf numFmtId="0" fontId="35" fillId="0" borderId="6" xfId="0" applyFont="1" applyBorder="1" applyAlignment="1">
      <alignment horizontal="center" vertical="center"/>
    </xf>
    <xf numFmtId="0" fontId="35" fillId="0" borderId="6" xfId="0" applyFont="1" applyBorder="1" applyAlignment="1">
      <alignment vertical="center" wrapText="1"/>
    </xf>
    <xf numFmtId="165" fontId="35" fillId="0" borderId="6" xfId="1" applyNumberFormat="1" applyFont="1" applyBorder="1" applyAlignment="1">
      <alignment vertical="center"/>
    </xf>
    <xf numFmtId="9" fontId="35" fillId="0" borderId="6" xfId="2" applyFont="1" applyBorder="1" applyAlignment="1">
      <alignment vertical="center"/>
    </xf>
    <xf numFmtId="0" fontId="35" fillId="0" borderId="0" xfId="0" applyFont="1" applyAlignment="1">
      <alignment vertical="center"/>
    </xf>
    <xf numFmtId="0" fontId="10" fillId="0" borderId="8" xfId="0" applyFont="1" applyBorder="1" applyAlignment="1">
      <alignment horizontal="center" vertical="center"/>
    </xf>
    <xf numFmtId="0" fontId="10" fillId="0" borderId="8" xfId="0" quotePrefix="1" applyFont="1" applyBorder="1" applyAlignment="1">
      <alignment vertical="center" wrapText="1"/>
    </xf>
    <xf numFmtId="165" fontId="10" fillId="0" borderId="8" xfId="1" applyNumberFormat="1" applyFont="1" applyBorder="1" applyAlignment="1">
      <alignment vertical="center"/>
    </xf>
    <xf numFmtId="9" fontId="10" fillId="2" borderId="8" xfId="2" applyFont="1" applyFill="1" applyBorder="1" applyAlignment="1">
      <alignment vertical="center"/>
    </xf>
    <xf numFmtId="4" fontId="10" fillId="0" borderId="8" xfId="0" applyNumberFormat="1" applyFont="1" applyBorder="1" applyAlignment="1">
      <alignment vertical="center"/>
    </xf>
    <xf numFmtId="9" fontId="10" fillId="0" borderId="8" xfId="2" applyFont="1" applyBorder="1" applyAlignment="1">
      <alignment vertical="center"/>
    </xf>
    <xf numFmtId="0" fontId="10" fillId="0" borderId="6" xfId="0" applyFont="1" applyBorder="1" applyAlignment="1">
      <alignment horizontal="center" vertical="center"/>
    </xf>
    <xf numFmtId="4" fontId="10" fillId="2" borderId="0" xfId="0" applyNumberFormat="1" applyFont="1" applyFill="1"/>
    <xf numFmtId="0" fontId="6" fillId="2" borderId="4" xfId="0" applyFont="1" applyFill="1" applyBorder="1" applyAlignment="1">
      <alignment horizontal="center" vertical="center"/>
    </xf>
    <xf numFmtId="0" fontId="42" fillId="2" borderId="4" xfId="0" applyFont="1" applyFill="1" applyBorder="1" applyAlignment="1">
      <alignment horizontal="left" vertical="center"/>
    </xf>
    <xf numFmtId="165" fontId="42" fillId="2" borderId="4" xfId="1" applyNumberFormat="1" applyFont="1" applyFill="1" applyBorder="1" applyAlignment="1">
      <alignment vertical="center" wrapText="1"/>
    </xf>
    <xf numFmtId="166" fontId="42" fillId="2" borderId="4" xfId="1" applyNumberFormat="1" applyFont="1" applyFill="1" applyBorder="1" applyAlignment="1">
      <alignment vertical="center" wrapText="1"/>
    </xf>
    <xf numFmtId="4" fontId="42" fillId="2" borderId="4" xfId="0" applyNumberFormat="1" applyFont="1" applyFill="1" applyBorder="1" applyAlignment="1">
      <alignment horizontal="right" vertical="center" wrapText="1"/>
    </xf>
    <xf numFmtId="9" fontId="42" fillId="2" borderId="4" xfId="2" applyFont="1" applyFill="1" applyBorder="1" applyAlignment="1">
      <alignment horizontal="right" vertical="center" wrapText="1"/>
    </xf>
    <xf numFmtId="0" fontId="12" fillId="2" borderId="0" xfId="0" applyFont="1" applyFill="1"/>
    <xf numFmtId="0" fontId="43" fillId="0" borderId="6" xfId="0" applyFont="1" applyBorder="1" applyAlignment="1">
      <alignment horizontal="center"/>
    </xf>
    <xf numFmtId="0" fontId="43" fillId="0" borderId="6" xfId="0" applyFont="1" applyBorder="1"/>
    <xf numFmtId="165" fontId="42" fillId="0" borderId="6" xfId="1" applyNumberFormat="1" applyFont="1" applyBorder="1" applyAlignment="1"/>
    <xf numFmtId="166" fontId="42" fillId="0" borderId="6" xfId="1" applyNumberFormat="1" applyFont="1" applyBorder="1" applyAlignment="1"/>
    <xf numFmtId="4" fontId="42" fillId="0" borderId="6" xfId="0" applyNumberFormat="1" applyFont="1" applyBorder="1"/>
    <xf numFmtId="9" fontId="42" fillId="0" borderId="6" xfId="2" applyFont="1" applyBorder="1"/>
    <xf numFmtId="0" fontId="44" fillId="0" borderId="6" xfId="0" applyFont="1" applyBorder="1" applyAlignment="1">
      <alignment horizontal="center"/>
    </xf>
    <xf numFmtId="0" fontId="44" fillId="0" borderId="6" xfId="0" applyFont="1" applyBorder="1"/>
    <xf numFmtId="165" fontId="6" fillId="0" borderId="6" xfId="1" applyNumberFormat="1" applyFont="1" applyBorder="1" applyAlignment="1"/>
    <xf numFmtId="166" fontId="6" fillId="0" borderId="6" xfId="1" applyNumberFormat="1" applyFont="1" applyBorder="1" applyAlignment="1"/>
    <xf numFmtId="4" fontId="6" fillId="0" borderId="6" xfId="0" applyNumberFormat="1" applyFont="1" applyBorder="1"/>
    <xf numFmtId="9" fontId="6" fillId="0" borderId="6" xfId="2" applyFont="1" applyBorder="1"/>
    <xf numFmtId="0" fontId="45" fillId="0" borderId="6" xfId="0" applyFont="1" applyBorder="1" applyAlignment="1">
      <alignment horizontal="center"/>
    </xf>
    <xf numFmtId="169" fontId="12" fillId="0" borderId="6" xfId="1" applyNumberFormat="1" applyFont="1" applyBorder="1" applyAlignment="1"/>
    <xf numFmtId="166" fontId="12" fillId="0" borderId="6" xfId="1" applyNumberFormat="1" applyFont="1" applyBorder="1" applyAlignment="1"/>
    <xf numFmtId="4" fontId="12" fillId="0" borderId="6" xfId="0" applyNumberFormat="1" applyFont="1" applyBorder="1"/>
    <xf numFmtId="9" fontId="12" fillId="0" borderId="6" xfId="2" applyFont="1" applyBorder="1"/>
    <xf numFmtId="3" fontId="12" fillId="0" borderId="6" xfId="3" applyNumberFormat="1" applyFont="1" applyBorder="1" applyAlignment="1">
      <alignment vertical="center"/>
    </xf>
    <xf numFmtId="0" fontId="6" fillId="0" borderId="6" xfId="0" applyFont="1" applyBorder="1" applyAlignment="1">
      <alignment horizontal="center"/>
    </xf>
    <xf numFmtId="0" fontId="6" fillId="0" borderId="6" xfId="0" applyFont="1" applyBorder="1"/>
    <xf numFmtId="0" fontId="12" fillId="0" borderId="6" xfId="0" applyFont="1" applyBorder="1" applyAlignment="1">
      <alignment horizontal="center"/>
    </xf>
    <xf numFmtId="3" fontId="12" fillId="0" borderId="6" xfId="3" applyNumberFormat="1" applyFont="1" applyBorder="1" applyAlignment="1">
      <alignment vertical="center" wrapText="1"/>
    </xf>
    <xf numFmtId="165" fontId="12" fillId="0" borderId="6" xfId="1" applyNumberFormat="1" applyFont="1" applyBorder="1" applyAlignment="1"/>
    <xf numFmtId="9" fontId="42" fillId="0" borderId="6" xfId="2" applyFont="1" applyBorder="1" applyAlignment="1">
      <alignment horizontal="right"/>
    </xf>
    <xf numFmtId="0" fontId="42" fillId="2" borderId="6" xfId="0" applyFont="1" applyFill="1" applyBorder="1" applyAlignment="1">
      <alignment horizontal="center"/>
    </xf>
    <xf numFmtId="0" fontId="42" fillId="2" borderId="6" xfId="0" applyFont="1" applyFill="1" applyBorder="1"/>
    <xf numFmtId="4" fontId="42" fillId="2" borderId="6" xfId="1" applyNumberFormat="1" applyFont="1" applyFill="1" applyBorder="1" applyAlignment="1"/>
    <xf numFmtId="9" fontId="42" fillId="2" borderId="6" xfId="2" applyFont="1" applyFill="1" applyBorder="1"/>
    <xf numFmtId="4" fontId="6" fillId="0" borderId="6" xfId="1" applyNumberFormat="1" applyFont="1" applyBorder="1" applyAlignment="1"/>
    <xf numFmtId="0" fontId="46" fillId="0" borderId="6" xfId="0" applyFont="1" applyBorder="1" applyAlignment="1">
      <alignment wrapText="1"/>
    </xf>
    <xf numFmtId="4" fontId="46" fillId="0" borderId="6" xfId="1" applyNumberFormat="1" applyFont="1" applyBorder="1" applyAlignment="1"/>
    <xf numFmtId="4" fontId="12" fillId="0" borderId="6" xfId="1" applyNumberFormat="1" applyFont="1" applyBorder="1" applyAlignment="1"/>
    <xf numFmtId="9" fontId="12" fillId="0" borderId="6" xfId="2" applyFont="1" applyBorder="1" applyAlignment="1">
      <alignment horizontal="right"/>
    </xf>
    <xf numFmtId="2" fontId="12" fillId="0" borderId="6" xfId="1" applyNumberFormat="1" applyFont="1" applyBorder="1" applyAlignment="1"/>
    <xf numFmtId="9" fontId="6" fillId="0" borderId="6" xfId="2" applyFont="1" applyBorder="1" applyAlignment="1">
      <alignment horizontal="right" vertical="center"/>
    </xf>
    <xf numFmtId="9" fontId="12" fillId="2" borderId="6" xfId="2" applyFont="1" applyFill="1" applyBorder="1"/>
    <xf numFmtId="9" fontId="12" fillId="0" borderId="6" xfId="2" applyFont="1" applyBorder="1" applyAlignment="1">
      <alignment horizontal="right" vertical="center"/>
    </xf>
    <xf numFmtId="0" fontId="6" fillId="0" borderId="6" xfId="0" applyFont="1" applyBorder="1" applyAlignment="1">
      <alignment wrapText="1"/>
    </xf>
    <xf numFmtId="9" fontId="6" fillId="2" borderId="6" xfId="2" applyFont="1" applyFill="1" applyBorder="1"/>
    <xf numFmtId="0" fontId="12" fillId="0" borderId="6" xfId="0" applyFont="1" applyBorder="1" applyAlignment="1">
      <alignment wrapText="1"/>
    </xf>
    <xf numFmtId="9" fontId="6" fillId="2" borderId="6" xfId="2" applyFont="1" applyFill="1" applyBorder="1" applyAlignment="1">
      <alignment horizontal="right"/>
    </xf>
    <xf numFmtId="4" fontId="46" fillId="0" borderId="6" xfId="0" applyNumberFormat="1" applyFont="1" applyBorder="1"/>
    <xf numFmtId="0" fontId="6" fillId="0" borderId="0" xfId="0" applyFont="1"/>
    <xf numFmtId="0" fontId="12" fillId="0" borderId="6" xfId="0" applyFont="1" applyBorder="1" applyAlignment="1">
      <alignment vertical="center" wrapText="1"/>
    </xf>
    <xf numFmtId="9" fontId="12" fillId="2" borderId="6" xfId="2" applyFont="1" applyFill="1" applyBorder="1" applyAlignment="1">
      <alignment horizontal="right" vertical="center"/>
    </xf>
    <xf numFmtId="4" fontId="12" fillId="0" borderId="6" xfId="0" applyNumberFormat="1" applyFont="1" applyBorder="1" applyAlignment="1">
      <alignment vertical="center"/>
    </xf>
    <xf numFmtId="0" fontId="12" fillId="0" borderId="0" xfId="0" applyFont="1" applyAlignment="1">
      <alignment vertical="center"/>
    </xf>
    <xf numFmtId="0" fontId="6" fillId="0" borderId="6" xfId="0" applyFont="1" applyBorder="1" applyAlignment="1">
      <alignment horizontal="center" vertical="center"/>
    </xf>
    <xf numFmtId="0" fontId="6" fillId="0" borderId="6" xfId="0" applyFont="1" applyBorder="1" applyAlignment="1">
      <alignment vertical="center" wrapText="1"/>
    </xf>
    <xf numFmtId="165" fontId="6" fillId="0" borderId="6" xfId="1" applyNumberFormat="1" applyFont="1" applyBorder="1" applyAlignment="1">
      <alignment vertical="center"/>
    </xf>
    <xf numFmtId="0" fontId="6" fillId="0" borderId="0" xfId="0" applyFont="1" applyAlignment="1">
      <alignment vertical="center"/>
    </xf>
    <xf numFmtId="0" fontId="12" fillId="0" borderId="8" xfId="0" applyFont="1" applyBorder="1" applyAlignment="1">
      <alignment horizontal="center" vertical="center"/>
    </xf>
    <xf numFmtId="0" fontId="12" fillId="0" borderId="8" xfId="0" quotePrefix="1" applyFont="1" applyBorder="1" applyAlignment="1">
      <alignment vertical="center" wrapText="1"/>
    </xf>
    <xf numFmtId="165" fontId="12" fillId="0" borderId="8" xfId="1" applyNumberFormat="1" applyFont="1" applyBorder="1" applyAlignment="1">
      <alignment vertical="center"/>
    </xf>
    <xf numFmtId="9" fontId="12" fillId="2" borderId="8" xfId="2" applyFont="1" applyFill="1" applyBorder="1" applyAlignment="1">
      <alignment vertical="center"/>
    </xf>
    <xf numFmtId="4" fontId="12" fillId="0" borderId="8" xfId="0" applyNumberFormat="1" applyFont="1" applyBorder="1" applyAlignment="1">
      <alignment vertical="center"/>
    </xf>
    <xf numFmtId="9" fontId="12" fillId="0" borderId="8" xfId="2" applyFont="1" applyBorder="1" applyAlignment="1">
      <alignment horizontal="right" vertical="center"/>
    </xf>
    <xf numFmtId="0" fontId="12" fillId="0" borderId="6" xfId="0" applyFont="1" applyBorder="1" applyAlignment="1">
      <alignment horizontal="center" vertical="center"/>
    </xf>
    <xf numFmtId="0" fontId="4" fillId="0" borderId="6" xfId="0" applyFont="1" applyBorder="1" applyAlignment="1">
      <alignment horizontal="center" vertical="center"/>
    </xf>
    <xf numFmtId="4" fontId="4" fillId="0" borderId="6" xfId="1" applyNumberFormat="1" applyFont="1" applyBorder="1" applyAlignment="1">
      <alignment vertical="center"/>
    </xf>
    <xf numFmtId="9" fontId="12" fillId="2" borderId="6" xfId="2" applyFont="1" applyFill="1" applyBorder="1" applyAlignment="1">
      <alignment vertical="center"/>
    </xf>
    <xf numFmtId="4" fontId="4" fillId="0" borderId="6" xfId="0" applyNumberFormat="1" applyFont="1" applyBorder="1" applyAlignment="1">
      <alignment vertical="center"/>
    </xf>
    <xf numFmtId="9" fontId="10" fillId="2" borderId="5" xfId="2" applyFont="1" applyFill="1" applyBorder="1" applyAlignment="1">
      <alignment horizontal="right"/>
    </xf>
    <xf numFmtId="169" fontId="10" fillId="0" borderId="6" xfId="1" applyNumberFormat="1" applyFont="1" applyBorder="1" applyAlignment="1">
      <alignment vertical="center"/>
    </xf>
    <xf numFmtId="165" fontId="10" fillId="0" borderId="6" xfId="1" applyNumberFormat="1" applyFont="1" applyBorder="1" applyAlignment="1">
      <alignment vertical="center"/>
    </xf>
    <xf numFmtId="2" fontId="10" fillId="0" borderId="6" xfId="1" applyNumberFormat="1" applyFont="1" applyBorder="1" applyAlignment="1">
      <alignment horizontal="right" vertical="center"/>
    </xf>
    <xf numFmtId="9" fontId="42" fillId="2" borderId="4" xfId="2" applyFont="1" applyFill="1" applyBorder="1"/>
    <xf numFmtId="0" fontId="46" fillId="0" borderId="6" xfId="0" applyFont="1" applyBorder="1"/>
    <xf numFmtId="9" fontId="47" fillId="2" borderId="6" xfId="2" applyFont="1" applyFill="1" applyBorder="1"/>
    <xf numFmtId="2" fontId="12" fillId="0" borderId="6" xfId="1" applyNumberFormat="1" applyFont="1" applyBorder="1" applyAlignment="1">
      <alignment horizontal="right"/>
    </xf>
    <xf numFmtId="9" fontId="12" fillId="2" borderId="6" xfId="2" applyFont="1" applyFill="1" applyBorder="1" applyAlignment="1">
      <alignment horizontal="right"/>
    </xf>
    <xf numFmtId="4" fontId="12" fillId="0" borderId="6" xfId="1" applyNumberFormat="1" applyFont="1" applyBorder="1" applyAlignment="1">
      <alignment vertical="center"/>
    </xf>
    <xf numFmtId="2" fontId="12" fillId="0" borderId="6" xfId="1" applyNumberFormat="1" applyFont="1" applyBorder="1" applyAlignment="1">
      <alignment horizontal="right" vertical="center"/>
    </xf>
    <xf numFmtId="9" fontId="6" fillId="2" borderId="6" xfId="2" applyFont="1" applyFill="1" applyBorder="1" applyAlignment="1">
      <alignment vertical="center"/>
    </xf>
    <xf numFmtId="0" fontId="12" fillId="0" borderId="6" xfId="0" quotePrefix="1" applyFont="1" applyBorder="1" applyAlignment="1">
      <alignment vertical="center" wrapText="1"/>
    </xf>
    <xf numFmtId="0" fontId="12" fillId="0" borderId="6" xfId="0" applyFont="1" applyBorder="1" applyAlignment="1">
      <alignment vertical="center"/>
    </xf>
    <xf numFmtId="0" fontId="14" fillId="0" borderId="1" xfId="0" applyFont="1" applyBorder="1" applyAlignment="1">
      <alignment horizontal="right"/>
    </xf>
    <xf numFmtId="0" fontId="4"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29" fillId="0" borderId="0" xfId="4" applyFont="1" applyAlignment="1">
      <alignment horizontal="center" vertical="center"/>
    </xf>
    <xf numFmtId="0" fontId="31" fillId="0" borderId="0" xfId="0" applyFont="1" applyAlignment="1">
      <alignment horizontal="center"/>
    </xf>
    <xf numFmtId="0" fontId="28" fillId="0" borderId="0" xfId="4" applyFont="1" applyAlignment="1">
      <alignment horizontal="center"/>
    </xf>
    <xf numFmtId="0" fontId="34" fillId="0" borderId="1" xfId="0" applyFont="1" applyBorder="1" applyAlignment="1">
      <alignment horizontal="right"/>
    </xf>
    <xf numFmtId="0" fontId="32" fillId="0" borderId="0" xfId="0" applyFont="1" applyAlignment="1">
      <alignment horizontal="center"/>
    </xf>
    <xf numFmtId="0" fontId="30" fillId="0" borderId="0" xfId="0" applyFont="1" applyAlignment="1">
      <alignment horizontal="left" wrapText="1"/>
    </xf>
    <xf numFmtId="0" fontId="33" fillId="0" borderId="0" xfId="0" applyFont="1" applyAlignment="1">
      <alignment horizontal="left" vertical="center" wrapText="1"/>
    </xf>
    <xf numFmtId="0" fontId="30" fillId="0" borderId="0" xfId="0" applyFont="1" applyAlignment="1">
      <alignment horizontal="left" vertical="center" wrapText="1"/>
    </xf>
  </cellXfs>
  <cellStyles count="6">
    <cellStyle name="Comma" xfId="1" builtinId="3"/>
    <cellStyle name="Normal" xfId="0" builtinId="0"/>
    <cellStyle name="Normal 3" xfId="4"/>
    <cellStyle name="Normal 3 2" xfId="5"/>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U%20LIEU%20XUAN\PHI_LE%20PHI\NAM%202021\bang%20ke%20nop%20phi_lephi%20thang_nam_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U%20LIEU%20XUAN\PHI_LE%20PHI\NAM%202020\bang%20ke%20nop%20phi_lephi%20T11_12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01_2021"/>
      <sheetName val="THANG 02_2021"/>
      <sheetName val="THANG 03_2021"/>
      <sheetName val="QUI 1 NAM 2021"/>
      <sheetName val="THANG 04_2021"/>
      <sheetName val="THANG 05_2021"/>
      <sheetName val="THANG 06_2021"/>
      <sheetName val="QUI 2_2021"/>
      <sheetName val="06THANG _2021 "/>
      <sheetName val="THANG 07_2021"/>
      <sheetName val="THANG 08_2021"/>
      <sheetName val="THANG 09_2021"/>
      <sheetName val="QUI 3_2021"/>
      <sheetName val="THANG 10_2021"/>
      <sheetName val="10 THANG 2021"/>
      <sheetName val="THANG 18_11_2021 "/>
      <sheetName val="THANG 11_2021"/>
      <sheetName val="THANG 12_2021"/>
      <sheetName val="QUI 42021"/>
      <sheetName val="NAM 202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C6">
            <v>1011534500</v>
          </cell>
        </row>
        <row r="7">
          <cell r="C7">
            <v>7185000</v>
          </cell>
        </row>
        <row r="8">
          <cell r="C8">
            <v>11500000</v>
          </cell>
        </row>
        <row r="9">
          <cell r="C9">
            <v>110100000</v>
          </cell>
          <cell r="D9">
            <v>8645000</v>
          </cell>
        </row>
        <row r="10">
          <cell r="C10">
            <v>4650000</v>
          </cell>
        </row>
      </sheetData>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01 DEN T12_2020"/>
      <sheetName val="THANG 10_2020"/>
      <sheetName val="THANG 11_2020 "/>
      <sheetName val="THANG 12_2020"/>
    </sheetNames>
    <sheetDataSet>
      <sheetData sheetId="0">
        <row r="13">
          <cell r="G13">
            <v>46990000</v>
          </cell>
        </row>
        <row r="14">
          <cell r="G14">
            <v>949000</v>
          </cell>
        </row>
        <row r="16">
          <cell r="G16">
            <v>9898000</v>
          </cell>
        </row>
        <row r="17">
          <cell r="G17">
            <v>5231000</v>
          </cell>
        </row>
        <row r="18">
          <cell r="G18">
            <v>54205000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130" zoomScaleNormal="130" workbookViewId="0">
      <selection activeCell="I15" sqref="I15"/>
    </sheetView>
  </sheetViews>
  <sheetFormatPr defaultColWidth="15.140625" defaultRowHeight="12.75"/>
  <cols>
    <col min="1" max="1" width="6.5703125" style="1" customWidth="1"/>
    <col min="2" max="2" width="50.7109375" style="1" customWidth="1"/>
    <col min="3" max="3" width="12.7109375" style="5" customWidth="1"/>
    <col min="4" max="4" width="13.28515625" style="6" customWidth="1"/>
    <col min="5" max="5" width="12" style="1" customWidth="1"/>
    <col min="6" max="6" width="11.85546875" style="1" hidden="1" customWidth="1"/>
    <col min="7" max="7" width="12.5703125" style="1" customWidth="1"/>
    <col min="8" max="16384" width="15.140625" style="1"/>
  </cols>
  <sheetData>
    <row r="1" spans="1:7" ht="15">
      <c r="A1" s="217" t="s">
        <v>0</v>
      </c>
      <c r="B1" s="217"/>
      <c r="C1" s="217"/>
      <c r="D1" s="217"/>
      <c r="E1" s="217"/>
      <c r="F1" s="217"/>
      <c r="G1" s="217"/>
    </row>
    <row r="2" spans="1:7" ht="7.5" customHeight="1">
      <c r="A2" s="23"/>
      <c r="B2" s="23"/>
      <c r="C2" s="2"/>
      <c r="D2" s="3"/>
      <c r="E2" s="23"/>
      <c r="F2" s="23"/>
      <c r="G2" s="23"/>
    </row>
    <row r="3" spans="1:7" ht="14.25">
      <c r="A3" s="4" t="s">
        <v>45</v>
      </c>
    </row>
    <row r="4" spans="1:7" ht="14.25">
      <c r="A4" s="4" t="s">
        <v>59</v>
      </c>
    </row>
    <row r="5" spans="1:7" s="7" customFormat="1" ht="39" customHeight="1">
      <c r="A5" s="218" t="s">
        <v>106</v>
      </c>
      <c r="B5" s="218"/>
      <c r="C5" s="218"/>
      <c r="D5" s="218"/>
      <c r="E5" s="218"/>
      <c r="F5" s="218"/>
      <c r="G5" s="218"/>
    </row>
    <row r="6" spans="1:7" s="7" customFormat="1" ht="18.75">
      <c r="A6" s="219" t="s">
        <v>111</v>
      </c>
      <c r="B6" s="219"/>
      <c r="C6" s="219"/>
      <c r="D6" s="219"/>
      <c r="E6" s="219"/>
      <c r="F6" s="219"/>
      <c r="G6" s="219"/>
    </row>
    <row r="7" spans="1:7" ht="31.5" customHeight="1">
      <c r="A7" s="220" t="s">
        <v>1</v>
      </c>
      <c r="B7" s="220"/>
      <c r="C7" s="220"/>
      <c r="D7" s="220"/>
      <c r="E7" s="220"/>
      <c r="F7" s="220"/>
      <c r="G7" s="220"/>
    </row>
    <row r="8" spans="1:7" s="7" customFormat="1" ht="58.5" customHeight="1">
      <c r="A8" s="221" t="s">
        <v>2</v>
      </c>
      <c r="B8" s="221"/>
      <c r="C8" s="221"/>
      <c r="D8" s="221"/>
      <c r="E8" s="221"/>
      <c r="F8" s="221"/>
      <c r="G8" s="221"/>
    </row>
    <row r="9" spans="1:7" s="7" customFormat="1" ht="15.75">
      <c r="A9" s="222" t="s">
        <v>107</v>
      </c>
      <c r="B9" s="222"/>
      <c r="C9" s="222"/>
      <c r="D9" s="222"/>
      <c r="E9" s="222"/>
      <c r="F9" s="222"/>
      <c r="G9" s="222"/>
    </row>
    <row r="10" spans="1:7" ht="20.25" customHeight="1">
      <c r="A10" s="8"/>
      <c r="B10" s="9"/>
      <c r="C10" s="10"/>
      <c r="D10" s="11"/>
      <c r="E10" s="216" t="s">
        <v>3</v>
      </c>
      <c r="F10" s="216"/>
      <c r="G10" s="216"/>
    </row>
    <row r="11" spans="1:7" ht="78.75" customHeight="1">
      <c r="A11" s="12" t="s">
        <v>4</v>
      </c>
      <c r="B11" s="12" t="s">
        <v>5</v>
      </c>
      <c r="C11" s="13" t="s">
        <v>60</v>
      </c>
      <c r="D11" s="14" t="s">
        <v>101</v>
      </c>
      <c r="E11" s="12" t="s">
        <v>108</v>
      </c>
      <c r="F11" s="12" t="s">
        <v>109</v>
      </c>
      <c r="G11" s="12" t="s">
        <v>103</v>
      </c>
    </row>
    <row r="12" spans="1:7">
      <c r="A12" s="15">
        <v>1</v>
      </c>
      <c r="B12" s="15">
        <v>2</v>
      </c>
      <c r="C12" s="16">
        <v>3</v>
      </c>
      <c r="D12" s="17">
        <v>4</v>
      </c>
      <c r="E12" s="18">
        <v>5</v>
      </c>
      <c r="F12" s="19"/>
      <c r="G12" s="16">
        <v>6</v>
      </c>
    </row>
    <row r="13" spans="1:7" s="139" customFormat="1" ht="15">
      <c r="A13" s="133" t="s">
        <v>6</v>
      </c>
      <c r="B13" s="134" t="s">
        <v>7</v>
      </c>
      <c r="C13" s="135">
        <f>SUM(C14)</f>
        <v>3060</v>
      </c>
      <c r="D13" s="136">
        <f>SUM(D14)</f>
        <v>1144.9694999999999</v>
      </c>
      <c r="E13" s="206">
        <f t="shared" ref="E13:E64" si="0">D13/C13</f>
        <v>0.37417303921568623</v>
      </c>
      <c r="F13" s="137">
        <f>SUM(F14)</f>
        <v>3059.1400000000003</v>
      </c>
      <c r="G13" s="138">
        <f t="shared" ref="G13:G28" si="1">D13/F13</f>
        <v>0.37427822852174136</v>
      </c>
    </row>
    <row r="14" spans="1:7" s="9" customFormat="1" ht="15">
      <c r="A14" s="140" t="s">
        <v>8</v>
      </c>
      <c r="B14" s="141" t="s">
        <v>9</v>
      </c>
      <c r="C14" s="142">
        <f>SUM(C15,C19)</f>
        <v>3060</v>
      </c>
      <c r="D14" s="143">
        <f>SUM(D15,D19)</f>
        <v>1144.9694999999999</v>
      </c>
      <c r="E14" s="167">
        <f t="shared" si="0"/>
        <v>0.37417303921568623</v>
      </c>
      <c r="F14" s="144">
        <f>SUM(F15,F19)</f>
        <v>3059.1400000000003</v>
      </c>
      <c r="G14" s="145">
        <f t="shared" si="1"/>
        <v>0.37427822852174136</v>
      </c>
    </row>
    <row r="15" spans="1:7" s="9" customFormat="1" ht="15">
      <c r="A15" s="146">
        <v>1</v>
      </c>
      <c r="B15" s="147" t="s">
        <v>10</v>
      </c>
      <c r="C15" s="148">
        <f>SUM(C16:C18)</f>
        <v>60</v>
      </c>
      <c r="D15" s="149">
        <f>SUM(D16:D18)</f>
        <v>133.435</v>
      </c>
      <c r="E15" s="178">
        <f t="shared" si="0"/>
        <v>2.2239166666666668</v>
      </c>
      <c r="F15" s="150">
        <f>SUM(F16:F18)</f>
        <v>401.32</v>
      </c>
      <c r="G15" s="151">
        <f t="shared" si="1"/>
        <v>0.33249028206917175</v>
      </c>
    </row>
    <row r="16" spans="1:7" s="9" customFormat="1" ht="15">
      <c r="A16" s="152" t="s">
        <v>11</v>
      </c>
      <c r="B16" s="157" t="s">
        <v>46</v>
      </c>
      <c r="C16" s="153">
        <v>20</v>
      </c>
      <c r="D16" s="154">
        <v>7.1849999999999996</v>
      </c>
      <c r="E16" s="175">
        <f>D16/C16</f>
        <v>0.35924999999999996</v>
      </c>
      <c r="F16" s="155">
        <v>15.42</v>
      </c>
      <c r="G16" s="156">
        <f t="shared" si="1"/>
        <v>0.46595330739299606</v>
      </c>
    </row>
    <row r="17" spans="1:7" s="9" customFormat="1" ht="15">
      <c r="A17" s="152" t="s">
        <v>12</v>
      </c>
      <c r="B17" s="157" t="s">
        <v>66</v>
      </c>
      <c r="C17" s="153">
        <v>10</v>
      </c>
      <c r="D17" s="154">
        <v>4.6500000000000004</v>
      </c>
      <c r="E17" s="175">
        <f>D17/C17</f>
        <v>0.46500000000000002</v>
      </c>
      <c r="F17" s="155">
        <v>11.25</v>
      </c>
      <c r="G17" s="156">
        <f t="shared" si="1"/>
        <v>0.41333333333333339</v>
      </c>
    </row>
    <row r="18" spans="1:7" s="9" customFormat="1" ht="15">
      <c r="A18" s="152" t="s">
        <v>13</v>
      </c>
      <c r="B18" s="157" t="s">
        <v>65</v>
      </c>
      <c r="C18" s="153">
        <v>30</v>
      </c>
      <c r="D18" s="154">
        <v>121.6</v>
      </c>
      <c r="E18" s="175">
        <f t="shared" si="0"/>
        <v>4.0533333333333328</v>
      </c>
      <c r="F18" s="155">
        <v>374.65</v>
      </c>
      <c r="G18" s="156">
        <f t="shared" si="1"/>
        <v>0.32456959829173898</v>
      </c>
    </row>
    <row r="19" spans="1:7" s="9" customFormat="1" ht="15">
      <c r="A19" s="158">
        <v>2</v>
      </c>
      <c r="B19" s="159" t="s">
        <v>14</v>
      </c>
      <c r="C19" s="148">
        <f>SUM(C20:C20)</f>
        <v>3000</v>
      </c>
      <c r="D19" s="148">
        <f>SUM(D20:D20)</f>
        <v>1011.5345</v>
      </c>
      <c r="E19" s="178">
        <f t="shared" si="0"/>
        <v>0.33717816666666667</v>
      </c>
      <c r="F19" s="150">
        <f>SUM(F20:F20)</f>
        <v>2657.82</v>
      </c>
      <c r="G19" s="151">
        <f t="shared" si="1"/>
        <v>0.38058803831711702</v>
      </c>
    </row>
    <row r="20" spans="1:7" s="9" customFormat="1" ht="28.5" customHeight="1">
      <c r="A20" s="160" t="s">
        <v>15</v>
      </c>
      <c r="B20" s="161" t="s">
        <v>67</v>
      </c>
      <c r="C20" s="153">
        <v>3000</v>
      </c>
      <c r="D20" s="162">
        <v>1011.5345</v>
      </c>
      <c r="E20" s="175">
        <f t="shared" si="0"/>
        <v>0.33717816666666667</v>
      </c>
      <c r="F20" s="155">
        <v>2657.82</v>
      </c>
      <c r="G20" s="156">
        <f t="shared" si="1"/>
        <v>0.38058803831711702</v>
      </c>
    </row>
    <row r="21" spans="1:7" s="9" customFormat="1" ht="15">
      <c r="A21" s="140" t="s">
        <v>61</v>
      </c>
      <c r="B21" s="141" t="s">
        <v>62</v>
      </c>
      <c r="C21" s="142">
        <v>0</v>
      </c>
      <c r="D21" s="142">
        <v>0</v>
      </c>
      <c r="E21" s="167">
        <v>0</v>
      </c>
      <c r="F21" s="144">
        <v>0</v>
      </c>
      <c r="G21" s="163" t="e">
        <f t="shared" si="1"/>
        <v>#DIV/0!</v>
      </c>
    </row>
    <row r="22" spans="1:7" s="9" customFormat="1" ht="15">
      <c r="A22" s="140" t="s">
        <v>63</v>
      </c>
      <c r="B22" s="141" t="s">
        <v>64</v>
      </c>
      <c r="C22" s="142">
        <f>C23+C27</f>
        <v>3060</v>
      </c>
      <c r="D22" s="143">
        <f>SUM(D23,D27)</f>
        <v>1136.3244999999999</v>
      </c>
      <c r="E22" s="167">
        <f>D22/C22</f>
        <v>0.37134787581699347</v>
      </c>
      <c r="F22" s="144">
        <f>F23+F27</f>
        <v>3059.1400000000003</v>
      </c>
      <c r="G22" s="145">
        <f t="shared" si="1"/>
        <v>0.37145227089966454</v>
      </c>
    </row>
    <row r="23" spans="1:7" s="9" customFormat="1" ht="15">
      <c r="A23" s="146">
        <v>1</v>
      </c>
      <c r="B23" s="147" t="s">
        <v>10</v>
      </c>
      <c r="C23" s="148">
        <f>C24+C25+C26</f>
        <v>60</v>
      </c>
      <c r="D23" s="149">
        <f>SUM(D24:D26)</f>
        <v>124.78999999999999</v>
      </c>
      <c r="E23" s="178">
        <f>D23/C23</f>
        <v>2.0798333333333332</v>
      </c>
      <c r="F23" s="148">
        <f>SUM(F24:F26)</f>
        <v>401.32</v>
      </c>
      <c r="G23" s="151">
        <f t="shared" si="1"/>
        <v>0.31094886873318051</v>
      </c>
    </row>
    <row r="24" spans="1:7" s="9" customFormat="1" ht="15">
      <c r="A24" s="152" t="s">
        <v>11</v>
      </c>
      <c r="B24" s="157" t="s">
        <v>46</v>
      </c>
      <c r="C24" s="162">
        <v>20</v>
      </c>
      <c r="D24" s="154">
        <f>D16</f>
        <v>7.1849999999999996</v>
      </c>
      <c r="E24" s="175">
        <f t="shared" si="0"/>
        <v>0.35924999999999996</v>
      </c>
      <c r="F24" s="155">
        <v>15.42</v>
      </c>
      <c r="G24" s="156">
        <f t="shared" si="1"/>
        <v>0.46595330739299606</v>
      </c>
    </row>
    <row r="25" spans="1:7" s="9" customFormat="1" ht="15">
      <c r="A25" s="152" t="s">
        <v>12</v>
      </c>
      <c r="B25" s="157" t="s">
        <v>47</v>
      </c>
      <c r="C25" s="162">
        <v>10</v>
      </c>
      <c r="D25" s="162">
        <f>D17</f>
        <v>4.6500000000000004</v>
      </c>
      <c r="E25" s="175">
        <f t="shared" si="0"/>
        <v>0.46500000000000002</v>
      </c>
      <c r="F25" s="155">
        <v>11.25</v>
      </c>
      <c r="G25" s="156">
        <f t="shared" si="1"/>
        <v>0.41333333333333339</v>
      </c>
    </row>
    <row r="26" spans="1:7" s="9" customFormat="1" ht="15">
      <c r="A26" s="152" t="s">
        <v>13</v>
      </c>
      <c r="B26" s="157" t="s">
        <v>48</v>
      </c>
      <c r="C26" s="162">
        <v>30</v>
      </c>
      <c r="D26" s="162">
        <v>112.955</v>
      </c>
      <c r="E26" s="175">
        <f t="shared" si="0"/>
        <v>3.7651666666666666</v>
      </c>
      <c r="F26" s="155">
        <v>374.65</v>
      </c>
      <c r="G26" s="156">
        <f t="shared" si="1"/>
        <v>0.30149472841318564</v>
      </c>
    </row>
    <row r="27" spans="1:7" s="9" customFormat="1" ht="15">
      <c r="A27" s="158">
        <v>2</v>
      </c>
      <c r="B27" s="159" t="s">
        <v>14</v>
      </c>
      <c r="C27" s="148">
        <f>C28</f>
        <v>3000</v>
      </c>
      <c r="D27" s="148">
        <f>SUM(D28:D28)</f>
        <v>1011.5345</v>
      </c>
      <c r="E27" s="178">
        <f>D27/C27</f>
        <v>0.33717816666666667</v>
      </c>
      <c r="F27" s="150">
        <f>F28</f>
        <v>2657.82</v>
      </c>
      <c r="G27" s="156">
        <f t="shared" si="1"/>
        <v>0.38058803831711702</v>
      </c>
    </row>
    <row r="28" spans="1:7" s="9" customFormat="1" ht="15">
      <c r="A28" s="160" t="s">
        <v>15</v>
      </c>
      <c r="B28" s="157" t="s">
        <v>49</v>
      </c>
      <c r="C28" s="162">
        <f>3000</f>
        <v>3000</v>
      </c>
      <c r="D28" s="162">
        <f>D20</f>
        <v>1011.5345</v>
      </c>
      <c r="E28" s="175">
        <f t="shared" si="0"/>
        <v>0.33717816666666667</v>
      </c>
      <c r="F28" s="155">
        <f>F20</f>
        <v>2657.82</v>
      </c>
      <c r="G28" s="156">
        <f t="shared" si="1"/>
        <v>0.38058803831711702</v>
      </c>
    </row>
    <row r="29" spans="1:7" s="139" customFormat="1" ht="15">
      <c r="A29" s="164" t="s">
        <v>18</v>
      </c>
      <c r="B29" s="165" t="s">
        <v>19</v>
      </c>
      <c r="C29" s="166">
        <f>C30</f>
        <v>11041.019</v>
      </c>
      <c r="D29" s="166">
        <f>D30</f>
        <v>11643.347462</v>
      </c>
      <c r="E29" s="167">
        <f>D29/C29</f>
        <v>1.0545537021537594</v>
      </c>
      <c r="F29" s="166">
        <f>F30</f>
        <v>14547.78</v>
      </c>
      <c r="G29" s="167">
        <f t="shared" ref="G29:G35" si="2">D29/F29</f>
        <v>0.80035218170744948</v>
      </c>
    </row>
    <row r="30" spans="1:7" s="9" customFormat="1" ht="15">
      <c r="A30" s="164" t="s">
        <v>8</v>
      </c>
      <c r="B30" s="165" t="s">
        <v>20</v>
      </c>
      <c r="C30" s="166">
        <f>C31+C56+C59+C63+C61</f>
        <v>11041.019</v>
      </c>
      <c r="D30" s="166">
        <f>D31+D56+D59+D63+D61</f>
        <v>11643.347462</v>
      </c>
      <c r="E30" s="167">
        <f t="shared" si="0"/>
        <v>1.0545537021537594</v>
      </c>
      <c r="F30" s="166">
        <f>F31+F56+F59+F63+F61</f>
        <v>14547.78</v>
      </c>
      <c r="G30" s="145">
        <f t="shared" si="2"/>
        <v>0.80035218170744948</v>
      </c>
    </row>
    <row r="31" spans="1:7" s="9" customFormat="1" ht="15">
      <c r="A31" s="158">
        <v>1</v>
      </c>
      <c r="B31" s="159" t="s">
        <v>17</v>
      </c>
      <c r="C31" s="168">
        <f>C32+C37</f>
        <v>7065.0190000000002</v>
      </c>
      <c r="D31" s="168">
        <f>D32+D37</f>
        <v>8080.3674620000002</v>
      </c>
      <c r="E31" s="178">
        <f>D31/C31</f>
        <v>1.1437148947511677</v>
      </c>
      <c r="F31" s="168">
        <f>F32+F37</f>
        <v>6163.2100000000009</v>
      </c>
      <c r="G31" s="151">
        <f>D31/F31</f>
        <v>1.3110647636540047</v>
      </c>
    </row>
    <row r="32" spans="1:7" s="9" customFormat="1" ht="14.25" customHeight="1">
      <c r="A32" s="160" t="s">
        <v>11</v>
      </c>
      <c r="B32" s="169" t="s">
        <v>21</v>
      </c>
      <c r="C32" s="170">
        <f>C33+C34+C36+C35</f>
        <v>3629.2200000000003</v>
      </c>
      <c r="D32" s="170">
        <f>D33+D34+D36+D35</f>
        <v>4753.4545870000002</v>
      </c>
      <c r="E32" s="178">
        <f>D32/C32</f>
        <v>1.3097730606025537</v>
      </c>
      <c r="F32" s="170">
        <f>F33+F34+F36+F35</f>
        <v>3812.6100000000006</v>
      </c>
      <c r="G32" s="151">
        <f t="shared" si="2"/>
        <v>1.2467717880926712</v>
      </c>
    </row>
    <row r="33" spans="1:7" s="9" customFormat="1" ht="15">
      <c r="A33" s="160" t="s">
        <v>22</v>
      </c>
      <c r="B33" s="157" t="s">
        <v>23</v>
      </c>
      <c r="C33" s="171">
        <f>'BS03.NAM2021_VPS'!C33</f>
        <v>2071</v>
      </c>
      <c r="D33" s="162">
        <v>2469.6950999999999</v>
      </c>
      <c r="E33" s="175">
        <f t="shared" si="0"/>
        <v>1.1925133268952197</v>
      </c>
      <c r="F33" s="155">
        <v>2005.73</v>
      </c>
      <c r="G33" s="156">
        <f t="shared" si="2"/>
        <v>1.231319818719369</v>
      </c>
    </row>
    <row r="34" spans="1:7" s="9" customFormat="1" ht="15">
      <c r="A34" s="160" t="s">
        <v>24</v>
      </c>
      <c r="B34" s="157" t="s">
        <v>68</v>
      </c>
      <c r="C34" s="171">
        <f>'BS03.NAM2021_VPS'!C34</f>
        <v>416</v>
      </c>
      <c r="D34" s="162">
        <v>516.625</v>
      </c>
      <c r="E34" s="175">
        <f t="shared" si="0"/>
        <v>1.2418870192307692</v>
      </c>
      <c r="F34" s="155">
        <v>475.82</v>
      </c>
      <c r="G34" s="156">
        <f t="shared" si="2"/>
        <v>1.0857572191164726</v>
      </c>
    </row>
    <row r="35" spans="1:7" s="9" customFormat="1" ht="15">
      <c r="A35" s="160" t="s">
        <v>25</v>
      </c>
      <c r="B35" s="157" t="s">
        <v>69</v>
      </c>
      <c r="C35" s="171">
        <f>'BS03.NAM2021_VPS'!C35</f>
        <v>663.22</v>
      </c>
      <c r="D35" s="162">
        <v>1197.497746</v>
      </c>
      <c r="E35" s="175">
        <f t="shared" si="0"/>
        <v>1.805581475226923</v>
      </c>
      <c r="F35" s="155">
        <v>827.45</v>
      </c>
      <c r="G35" s="156">
        <f t="shared" si="2"/>
        <v>1.4472146304912683</v>
      </c>
    </row>
    <row r="36" spans="1:7" s="9" customFormat="1" ht="15">
      <c r="A36" s="160" t="s">
        <v>52</v>
      </c>
      <c r="B36" s="157" t="s">
        <v>70</v>
      </c>
      <c r="C36" s="171">
        <f>'BS03.NAM2021_VPS'!C36</f>
        <v>479</v>
      </c>
      <c r="D36" s="162">
        <v>569.63674100000003</v>
      </c>
      <c r="E36" s="175">
        <f t="shared" si="0"/>
        <v>1.1892207536534447</v>
      </c>
      <c r="F36" s="155">
        <v>503.61</v>
      </c>
      <c r="G36" s="156">
        <f>D36/F36</f>
        <v>1.1311068902523778</v>
      </c>
    </row>
    <row r="37" spans="1:7" s="9" customFormat="1" ht="15">
      <c r="A37" s="160" t="s">
        <v>12</v>
      </c>
      <c r="B37" s="207" t="s">
        <v>16</v>
      </c>
      <c r="C37" s="170">
        <f>SUM(C38:C51)</f>
        <v>3435.799</v>
      </c>
      <c r="D37" s="170">
        <f>SUM(D38:D55)</f>
        <v>3326.912875</v>
      </c>
      <c r="E37" s="208">
        <f t="shared" si="0"/>
        <v>0.96830835418486361</v>
      </c>
      <c r="F37" s="181">
        <f>SUM(F38:F55)</f>
        <v>2350.6</v>
      </c>
      <c r="G37" s="151">
        <f>D37/F37</f>
        <v>1.4153462413851783</v>
      </c>
    </row>
    <row r="38" spans="1:7" s="9" customFormat="1" ht="15">
      <c r="A38" s="160" t="s">
        <v>26</v>
      </c>
      <c r="B38" s="157" t="s">
        <v>71</v>
      </c>
      <c r="C38" s="171">
        <f>'BS03.NAM2021_VPS'!C38</f>
        <v>54</v>
      </c>
      <c r="D38" s="209">
        <v>87.194999999999993</v>
      </c>
      <c r="E38" s="175">
        <f>D38/C38</f>
        <v>1.6147222222222222</v>
      </c>
      <c r="F38" s="155">
        <v>17</v>
      </c>
      <c r="G38" s="172">
        <f>D38/F38</f>
        <v>5.1291176470588233</v>
      </c>
    </row>
    <row r="39" spans="1:7" s="9" customFormat="1" ht="15">
      <c r="A39" s="160" t="s">
        <v>27</v>
      </c>
      <c r="B39" s="157" t="s">
        <v>72</v>
      </c>
      <c r="C39" s="171">
        <v>0</v>
      </c>
      <c r="D39" s="209">
        <v>0</v>
      </c>
      <c r="E39" s="210" t="e">
        <f>D39/C39</f>
        <v>#DIV/0!</v>
      </c>
      <c r="F39" s="155">
        <v>22</v>
      </c>
      <c r="G39" s="172">
        <f>D39/F39</f>
        <v>0</v>
      </c>
    </row>
    <row r="40" spans="1:7" s="9" customFormat="1" ht="15.75" customHeight="1">
      <c r="A40" s="160" t="s">
        <v>28</v>
      </c>
      <c r="B40" s="157" t="s">
        <v>53</v>
      </c>
      <c r="C40" s="171">
        <f>'BS03.NAM2021_VPS'!C40</f>
        <v>58.36</v>
      </c>
      <c r="D40" s="209">
        <v>40.049999999999997</v>
      </c>
      <c r="E40" s="175">
        <f t="shared" si="0"/>
        <v>0.686257710760795</v>
      </c>
      <c r="F40" s="155">
        <v>97.85</v>
      </c>
      <c r="G40" s="172">
        <f t="shared" ref="G40:G55" si="3">D40/F40</f>
        <v>0.40929994890137966</v>
      </c>
    </row>
    <row r="41" spans="1:7" s="9" customFormat="1" ht="15">
      <c r="A41" s="160" t="s">
        <v>29</v>
      </c>
      <c r="B41" s="157" t="s">
        <v>73</v>
      </c>
      <c r="C41" s="171">
        <f>'BS03.NAM2021_VPS'!C41</f>
        <v>16</v>
      </c>
      <c r="D41" s="209">
        <v>16</v>
      </c>
      <c r="E41" s="175">
        <f t="shared" si="0"/>
        <v>1</v>
      </c>
      <c r="F41" s="155">
        <v>14</v>
      </c>
      <c r="G41" s="172">
        <f t="shared" si="3"/>
        <v>1.1428571428571428</v>
      </c>
    </row>
    <row r="42" spans="1:7" s="9" customFormat="1" ht="15">
      <c r="A42" s="160" t="s">
        <v>30</v>
      </c>
      <c r="B42" s="157" t="s">
        <v>74</v>
      </c>
      <c r="C42" s="171">
        <f>'BS03.NAM2021_VPS'!C42</f>
        <v>130</v>
      </c>
      <c r="D42" s="209">
        <v>98.5</v>
      </c>
      <c r="E42" s="175">
        <f t="shared" si="0"/>
        <v>0.75769230769230766</v>
      </c>
      <c r="F42" s="155">
        <v>120</v>
      </c>
      <c r="G42" s="172">
        <f t="shared" si="3"/>
        <v>0.8208333333333333</v>
      </c>
    </row>
    <row r="43" spans="1:7" s="9" customFormat="1" ht="15">
      <c r="A43" s="160" t="s">
        <v>31</v>
      </c>
      <c r="B43" s="157" t="s">
        <v>75</v>
      </c>
      <c r="C43" s="171">
        <f>'BS03.NAM2021_VPS'!C43</f>
        <v>9</v>
      </c>
      <c r="D43" s="209">
        <v>9</v>
      </c>
      <c r="E43" s="175">
        <f t="shared" si="0"/>
        <v>1</v>
      </c>
      <c r="F43" s="155">
        <v>15</v>
      </c>
      <c r="G43" s="172">
        <f t="shared" si="3"/>
        <v>0.6</v>
      </c>
    </row>
    <row r="44" spans="1:7" s="9" customFormat="1" ht="15">
      <c r="A44" s="160" t="s">
        <v>32</v>
      </c>
      <c r="B44" s="157" t="s">
        <v>55</v>
      </c>
      <c r="C44" s="171">
        <f>'BS03.NAM2021_VPS'!C44</f>
        <v>223.43</v>
      </c>
      <c r="D44" s="209">
        <v>164.23</v>
      </c>
      <c r="E44" s="175">
        <f t="shared" si="0"/>
        <v>0.73504005728863619</v>
      </c>
      <c r="F44" s="155">
        <v>117.07</v>
      </c>
      <c r="G44" s="172">
        <f t="shared" si="3"/>
        <v>1.4028359101392329</v>
      </c>
    </row>
    <row r="45" spans="1:7" s="9" customFormat="1" ht="15">
      <c r="A45" s="160" t="s">
        <v>33</v>
      </c>
      <c r="B45" s="157" t="s">
        <v>54</v>
      </c>
      <c r="C45" s="171">
        <f>'BS03.NAM2021_VPS'!C45</f>
        <v>27.509</v>
      </c>
      <c r="D45" s="209">
        <v>25.92</v>
      </c>
      <c r="E45" s="175">
        <f t="shared" si="0"/>
        <v>0.94223708604456724</v>
      </c>
      <c r="F45" s="155">
        <v>26.91</v>
      </c>
      <c r="G45" s="172">
        <f t="shared" si="3"/>
        <v>0.96321070234113715</v>
      </c>
    </row>
    <row r="46" spans="1:7" s="186" customFormat="1" ht="45">
      <c r="A46" s="197" t="s">
        <v>34</v>
      </c>
      <c r="B46" s="161" t="s">
        <v>76</v>
      </c>
      <c r="C46" s="211">
        <f>'BS03.NAM2021_VPS'!C46</f>
        <v>170</v>
      </c>
      <c r="D46" s="212">
        <v>155.5</v>
      </c>
      <c r="E46" s="200">
        <f t="shared" si="0"/>
        <v>0.91470588235294115</v>
      </c>
      <c r="F46" s="185">
        <v>832.66</v>
      </c>
      <c r="G46" s="176">
        <f t="shared" si="3"/>
        <v>0.18675089472293613</v>
      </c>
    </row>
    <row r="47" spans="1:7" s="186" customFormat="1" ht="30">
      <c r="A47" s="197" t="s">
        <v>35</v>
      </c>
      <c r="B47" s="161" t="s">
        <v>86</v>
      </c>
      <c r="C47" s="211">
        <f>'BS03.NAM2021_VPS'!C47</f>
        <v>1487</v>
      </c>
      <c r="D47" s="211">
        <v>1458.21</v>
      </c>
      <c r="E47" s="200">
        <f>D47/C47</f>
        <v>0.98063887020847351</v>
      </c>
      <c r="F47" s="185">
        <v>0</v>
      </c>
      <c r="G47" s="176" t="e">
        <f>D47/F47</f>
        <v>#DIV/0!</v>
      </c>
    </row>
    <row r="48" spans="1:7" s="186" customFormat="1" ht="45">
      <c r="A48" s="197" t="s">
        <v>36</v>
      </c>
      <c r="B48" s="161" t="s">
        <v>91</v>
      </c>
      <c r="C48" s="211">
        <f>'BS03.NAM2021_VPS'!C48</f>
        <v>243.9</v>
      </c>
      <c r="D48" s="212">
        <v>243.9</v>
      </c>
      <c r="E48" s="200">
        <f>D48/C48</f>
        <v>1</v>
      </c>
      <c r="F48" s="185">
        <v>467.25</v>
      </c>
      <c r="G48" s="176">
        <f>D48/F48</f>
        <v>0.52199036918138042</v>
      </c>
    </row>
    <row r="49" spans="1:7" s="186" customFormat="1" ht="45">
      <c r="A49" s="197" t="s">
        <v>81</v>
      </c>
      <c r="B49" s="161" t="s">
        <v>92</v>
      </c>
      <c r="C49" s="211">
        <f>'BS03.NAM2021_VPS'!C49</f>
        <v>497</v>
      </c>
      <c r="D49" s="212">
        <v>473.46</v>
      </c>
      <c r="E49" s="200">
        <f>D49/C49</f>
        <v>0.95263581488933602</v>
      </c>
      <c r="F49" s="185">
        <v>620.86</v>
      </c>
      <c r="G49" s="176">
        <f>D49/F49</f>
        <v>0.76258737879715233</v>
      </c>
    </row>
    <row r="50" spans="1:7" s="186" customFormat="1" ht="30">
      <c r="A50" s="197" t="s">
        <v>82</v>
      </c>
      <c r="B50" s="161" t="s">
        <v>93</v>
      </c>
      <c r="C50" s="211">
        <f>'BS03.NAM2021_VPS'!C50</f>
        <v>354.6</v>
      </c>
      <c r="D50" s="209">
        <v>336</v>
      </c>
      <c r="E50" s="200">
        <f>D50/C50</f>
        <v>0.94754653130287647</v>
      </c>
      <c r="F50" s="155">
        <v>0</v>
      </c>
      <c r="G50" s="176" t="e">
        <f>D50/F50</f>
        <v>#DIV/0!</v>
      </c>
    </row>
    <row r="51" spans="1:7" s="9" customFormat="1" ht="15">
      <c r="A51" s="160" t="s">
        <v>83</v>
      </c>
      <c r="B51" s="161" t="s">
        <v>97</v>
      </c>
      <c r="C51" s="171">
        <v>165</v>
      </c>
      <c r="D51" s="209">
        <v>165</v>
      </c>
      <c r="E51" s="175">
        <f>D51/C51</f>
        <v>1</v>
      </c>
      <c r="F51" s="155">
        <v>0</v>
      </c>
      <c r="G51" s="172" t="e">
        <f>D51/F51</f>
        <v>#DIV/0!</v>
      </c>
    </row>
    <row r="52" spans="1:7" s="9" customFormat="1" ht="15">
      <c r="A52" s="160" t="s">
        <v>84</v>
      </c>
      <c r="B52" s="157" t="s">
        <v>77</v>
      </c>
      <c r="C52" s="171">
        <v>0</v>
      </c>
      <c r="D52" s="173">
        <v>0</v>
      </c>
      <c r="E52" s="210" t="e">
        <f t="shared" si="0"/>
        <v>#DIV/0!</v>
      </c>
      <c r="F52" s="155"/>
      <c r="G52" s="172" t="e">
        <f t="shared" si="3"/>
        <v>#DIV/0!</v>
      </c>
    </row>
    <row r="53" spans="1:7" s="9" customFormat="1" ht="15">
      <c r="A53" s="160" t="s">
        <v>94</v>
      </c>
      <c r="B53" s="157" t="s">
        <v>78</v>
      </c>
      <c r="C53" s="171">
        <v>0</v>
      </c>
      <c r="D53" s="173">
        <v>24.226875</v>
      </c>
      <c r="E53" s="210" t="e">
        <f t="shared" si="0"/>
        <v>#DIV/0!</v>
      </c>
      <c r="F53" s="155"/>
      <c r="G53" s="172" t="e">
        <f t="shared" si="3"/>
        <v>#DIV/0!</v>
      </c>
    </row>
    <row r="54" spans="1:7" s="9" customFormat="1" ht="15">
      <c r="A54" s="160" t="s">
        <v>95</v>
      </c>
      <c r="B54" s="157" t="s">
        <v>79</v>
      </c>
      <c r="C54" s="171">
        <v>0</v>
      </c>
      <c r="D54" s="173">
        <v>29.265000000000001</v>
      </c>
      <c r="E54" s="210" t="e">
        <f t="shared" si="0"/>
        <v>#DIV/0!</v>
      </c>
      <c r="F54" s="155"/>
      <c r="G54" s="172" t="e">
        <f t="shared" si="3"/>
        <v>#DIV/0!</v>
      </c>
    </row>
    <row r="55" spans="1:7" s="9" customFormat="1" ht="15">
      <c r="A55" s="160" t="s">
        <v>96</v>
      </c>
      <c r="B55" s="157" t="s">
        <v>80</v>
      </c>
      <c r="C55" s="171">
        <v>0</v>
      </c>
      <c r="D55" s="173">
        <v>0.45600000000000002</v>
      </c>
      <c r="E55" s="210" t="e">
        <f t="shared" si="0"/>
        <v>#DIV/0!</v>
      </c>
      <c r="F55" s="155"/>
      <c r="G55" s="172" t="e">
        <f t="shared" si="3"/>
        <v>#DIV/0!</v>
      </c>
    </row>
    <row r="56" spans="1:7" s="9" customFormat="1" ht="15">
      <c r="A56" s="158">
        <v>2</v>
      </c>
      <c r="B56" s="159" t="s">
        <v>37</v>
      </c>
      <c r="C56" s="168">
        <f>SUM(C57:C57)</f>
        <v>3912</v>
      </c>
      <c r="D56" s="168">
        <f>SUM(D57:D57)</f>
        <v>3492.78</v>
      </c>
      <c r="E56" s="213">
        <f t="shared" si="0"/>
        <v>0.89283742331288352</v>
      </c>
      <c r="F56" s="168">
        <f>SUM(F57:F57)</f>
        <v>8294.85</v>
      </c>
      <c r="G56" s="174">
        <f t="shared" ref="G56:G64" si="4">D56/F56</f>
        <v>0.42107813884518708</v>
      </c>
    </row>
    <row r="57" spans="1:7" s="9" customFormat="1" ht="15">
      <c r="A57" s="158" t="s">
        <v>15</v>
      </c>
      <c r="B57" s="159" t="s">
        <v>16</v>
      </c>
      <c r="C57" s="168">
        <f>SUM(C58:C58)</f>
        <v>3912</v>
      </c>
      <c r="D57" s="168">
        <f>SUM(D58:D58)</f>
        <v>3492.78</v>
      </c>
      <c r="E57" s="213">
        <f t="shared" si="0"/>
        <v>0.89283742331288352</v>
      </c>
      <c r="F57" s="168">
        <f>SUM(F58:F58)</f>
        <v>8294.85</v>
      </c>
      <c r="G57" s="174">
        <f t="shared" si="4"/>
        <v>0.42107813884518708</v>
      </c>
    </row>
    <row r="58" spans="1:7" s="186" customFormat="1" ht="17.25" customHeight="1">
      <c r="A58" s="198" t="s">
        <v>38</v>
      </c>
      <c r="B58" s="214" t="s">
        <v>56</v>
      </c>
      <c r="C58" s="199">
        <f>'BS03.NAM2021_VPS'!C54</f>
        <v>3912</v>
      </c>
      <c r="D58" s="199">
        <v>3492.78</v>
      </c>
      <c r="E58" s="200">
        <f t="shared" si="0"/>
        <v>0.89283742331288352</v>
      </c>
      <c r="F58" s="201">
        <v>8294.85</v>
      </c>
      <c r="G58" s="176">
        <f t="shared" si="4"/>
        <v>0.42107813884518708</v>
      </c>
    </row>
    <row r="59" spans="1:7" s="9" customFormat="1" ht="14.25" customHeight="1">
      <c r="A59" s="158">
        <v>3</v>
      </c>
      <c r="B59" s="177" t="s">
        <v>39</v>
      </c>
      <c r="C59" s="168">
        <f>SUM(C60)</f>
        <v>49</v>
      </c>
      <c r="D59" s="148">
        <f>D60</f>
        <v>55.3</v>
      </c>
      <c r="E59" s="178">
        <f t="shared" si="0"/>
        <v>1.1285714285714286</v>
      </c>
      <c r="F59" s="150">
        <f>F60</f>
        <v>50.4</v>
      </c>
      <c r="G59" s="174">
        <f t="shared" si="4"/>
        <v>1.0972222222222221</v>
      </c>
    </row>
    <row r="60" spans="1:7" s="9" customFormat="1" ht="15.75" customHeight="1">
      <c r="A60" s="160" t="s">
        <v>40</v>
      </c>
      <c r="B60" s="179" t="s">
        <v>98</v>
      </c>
      <c r="C60" s="171">
        <f>'BS03.NAM2021_VPS'!C56</f>
        <v>49</v>
      </c>
      <c r="D60" s="162">
        <v>55.3</v>
      </c>
      <c r="E60" s="175">
        <f t="shared" si="0"/>
        <v>1.1285714285714286</v>
      </c>
      <c r="F60" s="155">
        <v>50.4</v>
      </c>
      <c r="G60" s="176">
        <f t="shared" si="4"/>
        <v>1.0972222222222221</v>
      </c>
    </row>
    <row r="61" spans="1:7" s="182" customFormat="1" ht="14.25" customHeight="1">
      <c r="A61" s="158">
        <v>4</v>
      </c>
      <c r="B61" s="177" t="s">
        <v>41</v>
      </c>
      <c r="C61" s="168">
        <f>C62</f>
        <v>0</v>
      </c>
      <c r="D61" s="168">
        <f>D62</f>
        <v>0</v>
      </c>
      <c r="E61" s="180" t="e">
        <f>E62</f>
        <v>#DIV/0!</v>
      </c>
      <c r="F61" s="181">
        <f>F62</f>
        <v>3.56</v>
      </c>
      <c r="G61" s="174">
        <f t="shared" si="4"/>
        <v>0</v>
      </c>
    </row>
    <row r="62" spans="1:7" s="186" customFormat="1" ht="17.25" customHeight="1">
      <c r="A62" s="197" t="s">
        <v>42</v>
      </c>
      <c r="B62" s="183" t="s">
        <v>43</v>
      </c>
      <c r="C62" s="211">
        <v>0</v>
      </c>
      <c r="D62" s="215">
        <v>0</v>
      </c>
      <c r="E62" s="184" t="e">
        <f t="shared" si="0"/>
        <v>#DIV/0!</v>
      </c>
      <c r="F62" s="185">
        <v>3.56</v>
      </c>
      <c r="G62" s="176">
        <f t="shared" si="4"/>
        <v>0</v>
      </c>
    </row>
    <row r="63" spans="1:7" s="190" customFormat="1" ht="15">
      <c r="A63" s="187">
        <v>5</v>
      </c>
      <c r="B63" s="188" t="s">
        <v>50</v>
      </c>
      <c r="C63" s="189">
        <f>C64</f>
        <v>15</v>
      </c>
      <c r="D63" s="189">
        <f>D64</f>
        <v>14.9</v>
      </c>
      <c r="E63" s="178">
        <f>E64</f>
        <v>0.9933333333333334</v>
      </c>
      <c r="F63" s="181">
        <f>F64</f>
        <v>35.76</v>
      </c>
      <c r="G63" s="176">
        <f t="shared" si="4"/>
        <v>0.41666666666666669</v>
      </c>
    </row>
    <row r="64" spans="1:7" s="186" customFormat="1" ht="15">
      <c r="A64" s="191" t="s">
        <v>51</v>
      </c>
      <c r="B64" s="192" t="s">
        <v>58</v>
      </c>
      <c r="C64" s="193">
        <f>'BS03.NAM2021_VPS'!C61</f>
        <v>15</v>
      </c>
      <c r="D64" s="193">
        <v>14.9</v>
      </c>
      <c r="E64" s="194">
        <f t="shared" si="0"/>
        <v>0.9933333333333334</v>
      </c>
      <c r="F64" s="195">
        <v>35.76</v>
      </c>
      <c r="G64" s="196">
        <f t="shared" si="4"/>
        <v>0.41666666666666669</v>
      </c>
    </row>
    <row r="65" spans="3:7" ht="8.25" customHeight="1"/>
    <row r="66" spans="3:7" ht="15.75" customHeight="1">
      <c r="D66" s="26"/>
      <c r="E66" s="27" t="s">
        <v>110</v>
      </c>
      <c r="F66" s="24"/>
      <c r="G66" s="25"/>
    </row>
    <row r="67" spans="3:7" s="7" customFormat="1" ht="18.75" customHeight="1">
      <c r="C67" s="20"/>
      <c r="D67" s="28"/>
      <c r="E67" s="29" t="s">
        <v>44</v>
      </c>
      <c r="F67" s="21"/>
      <c r="G67" s="22"/>
    </row>
    <row r="68" spans="3:7" ht="16.5">
      <c r="D68" s="26"/>
      <c r="E68" s="30"/>
      <c r="F68" s="30"/>
      <c r="G68" s="30"/>
    </row>
  </sheetData>
  <mergeCells count="7">
    <mergeCell ref="E10:G10"/>
    <mergeCell ref="A1:G1"/>
    <mergeCell ref="A5:G5"/>
    <mergeCell ref="A6:G6"/>
    <mergeCell ref="A7:G7"/>
    <mergeCell ref="A8:G8"/>
    <mergeCell ref="A9:G9"/>
  </mergeCells>
  <phoneticPr fontId="25" type="noConversion"/>
  <pageMargins left="0.34055118099999998" right="0.143700787" top="0.196850393700787" bottom="0.196850393700787" header="0.31496062992126" footer="0.31496062992126"/>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18" workbookViewId="0">
      <selection activeCell="D30" sqref="D30"/>
    </sheetView>
  </sheetViews>
  <sheetFormatPr defaultColWidth="15.140625" defaultRowHeight="12.75"/>
  <cols>
    <col min="1" max="1" width="6.5703125" style="1" customWidth="1"/>
    <col min="2" max="2" width="55" style="1" customWidth="1"/>
    <col min="3" max="3" width="12.7109375" style="5" customWidth="1"/>
    <col min="4" max="4" width="13.7109375" style="6" customWidth="1"/>
    <col min="5" max="5" width="12.28515625" style="1" customWidth="1"/>
    <col min="6" max="6" width="12" style="1" hidden="1" customWidth="1"/>
    <col min="7" max="7" width="12.140625" style="1" customWidth="1"/>
    <col min="8" max="8" width="15.42578125" style="1" bestFit="1" customWidth="1"/>
    <col min="9" max="16384" width="15.140625" style="1"/>
  </cols>
  <sheetData>
    <row r="1" spans="1:7" s="33" customFormat="1" ht="15.75">
      <c r="A1" s="227" t="s">
        <v>0</v>
      </c>
      <c r="B1" s="227"/>
      <c r="C1" s="227"/>
      <c r="D1" s="227"/>
      <c r="E1" s="227"/>
      <c r="F1" s="227"/>
      <c r="G1" s="227"/>
    </row>
    <row r="2" spans="1:7" ht="7.5" customHeight="1">
      <c r="A2" s="31"/>
      <c r="B2" s="31"/>
      <c r="C2" s="2"/>
      <c r="D2" s="3"/>
      <c r="E2" s="31"/>
      <c r="F2" s="31"/>
      <c r="G2" s="31"/>
    </row>
    <row r="3" spans="1:7" s="30" customFormat="1" ht="16.5">
      <c r="A3" s="34" t="s">
        <v>85</v>
      </c>
      <c r="C3" s="35"/>
      <c r="D3" s="26"/>
    </row>
    <row r="4" spans="1:7" s="30" customFormat="1" ht="16.5">
      <c r="A4" s="34" t="s">
        <v>59</v>
      </c>
      <c r="C4" s="35"/>
      <c r="D4" s="26"/>
    </row>
    <row r="5" spans="1:7" s="7" customFormat="1" ht="39" customHeight="1">
      <c r="A5" s="218" t="s">
        <v>99</v>
      </c>
      <c r="B5" s="218"/>
      <c r="C5" s="218"/>
      <c r="D5" s="218"/>
      <c r="E5" s="218"/>
      <c r="F5" s="218"/>
      <c r="G5" s="218"/>
    </row>
    <row r="6" spans="1:7" s="7" customFormat="1" ht="18.75" hidden="1">
      <c r="A6" s="219" t="s">
        <v>87</v>
      </c>
      <c r="B6" s="219"/>
      <c r="C6" s="219"/>
      <c r="D6" s="219"/>
      <c r="E6" s="219"/>
      <c r="F6" s="219"/>
      <c r="G6" s="219"/>
    </row>
    <row r="7" spans="1:7" s="30" customFormat="1" ht="42" customHeight="1">
      <c r="A7" s="228" t="s">
        <v>1</v>
      </c>
      <c r="B7" s="228"/>
      <c r="C7" s="228"/>
      <c r="D7" s="228"/>
      <c r="E7" s="228"/>
      <c r="F7" s="228"/>
      <c r="G7" s="228"/>
    </row>
    <row r="8" spans="1:7" s="36" customFormat="1" ht="73.5" customHeight="1">
      <c r="A8" s="229" t="s">
        <v>2</v>
      </c>
      <c r="B8" s="229"/>
      <c r="C8" s="229"/>
      <c r="D8" s="229"/>
      <c r="E8" s="229"/>
      <c r="F8" s="229"/>
      <c r="G8" s="229"/>
    </row>
    <row r="9" spans="1:7" s="36" customFormat="1" ht="26.25" customHeight="1">
      <c r="A9" s="230" t="s">
        <v>100</v>
      </c>
      <c r="B9" s="230"/>
      <c r="C9" s="230"/>
      <c r="D9" s="230"/>
      <c r="E9" s="230"/>
      <c r="F9" s="230"/>
      <c r="G9" s="230"/>
    </row>
    <row r="10" spans="1:7" ht="20.25" customHeight="1">
      <c r="A10" s="8"/>
      <c r="B10" s="9"/>
      <c r="C10" s="10"/>
      <c r="D10" s="11"/>
      <c r="E10" s="226" t="s">
        <v>3</v>
      </c>
      <c r="F10" s="226"/>
      <c r="G10" s="226"/>
    </row>
    <row r="11" spans="1:7" s="33" customFormat="1" ht="110.25" customHeight="1">
      <c r="A11" s="37" t="s">
        <v>4</v>
      </c>
      <c r="B11" s="37" t="s">
        <v>5</v>
      </c>
      <c r="C11" s="38" t="s">
        <v>60</v>
      </c>
      <c r="D11" s="39" t="s">
        <v>101</v>
      </c>
      <c r="E11" s="37" t="s">
        <v>102</v>
      </c>
      <c r="F11" s="37" t="s">
        <v>105</v>
      </c>
      <c r="G11" s="37" t="s">
        <v>103</v>
      </c>
    </row>
    <row r="12" spans="1:7" s="33" customFormat="1" ht="15.75">
      <c r="A12" s="37">
        <v>1</v>
      </c>
      <c r="B12" s="37">
        <v>2</v>
      </c>
      <c r="C12" s="40">
        <v>3</v>
      </c>
      <c r="D12" s="41">
        <v>4</v>
      </c>
      <c r="E12" s="42">
        <v>5</v>
      </c>
      <c r="F12" s="43"/>
      <c r="G12" s="40">
        <v>6</v>
      </c>
    </row>
    <row r="13" spans="1:7" s="51" customFormat="1" ht="18.75" customHeight="1">
      <c r="A13" s="44" t="s">
        <v>6</v>
      </c>
      <c r="B13" s="45" t="s">
        <v>7</v>
      </c>
      <c r="C13" s="46">
        <f>SUM(C14)</f>
        <v>3060</v>
      </c>
      <c r="D13" s="47">
        <f>SUM(D14)</f>
        <v>1144.9694999999999</v>
      </c>
      <c r="E13" s="48">
        <f t="shared" ref="E13:E61" si="0">D13/C13</f>
        <v>0.37417303921568623</v>
      </c>
      <c r="F13" s="49">
        <f>SUM(F14)</f>
        <v>3059.1400000000003</v>
      </c>
      <c r="G13" s="50">
        <f t="shared" ref="G13:G38" si="1">D13/F13</f>
        <v>0.37427822852174136</v>
      </c>
    </row>
    <row r="14" spans="1:7" s="33" customFormat="1" ht="18.75" customHeight="1">
      <c r="A14" s="52" t="s">
        <v>8</v>
      </c>
      <c r="B14" s="53" t="s">
        <v>9</v>
      </c>
      <c r="C14" s="54">
        <f>SUM(C15,C19)</f>
        <v>3060</v>
      </c>
      <c r="D14" s="55">
        <f>SUM(D15,D19)</f>
        <v>1144.9694999999999</v>
      </c>
      <c r="E14" s="56">
        <f t="shared" si="0"/>
        <v>0.37417303921568623</v>
      </c>
      <c r="F14" s="57">
        <f>SUM(F15,F19)</f>
        <v>3059.1400000000003</v>
      </c>
      <c r="G14" s="58">
        <f t="shared" si="1"/>
        <v>0.37427822852174136</v>
      </c>
    </row>
    <row r="15" spans="1:7" s="33" customFormat="1" ht="18.75" customHeight="1">
      <c r="A15" s="52">
        <v>1</v>
      </c>
      <c r="B15" s="53" t="s">
        <v>10</v>
      </c>
      <c r="C15" s="54">
        <f>SUM(C16:C18)</f>
        <v>60</v>
      </c>
      <c r="D15" s="55">
        <f>SUM(D16:D18)</f>
        <v>133.435</v>
      </c>
      <c r="E15" s="56">
        <f t="shared" si="0"/>
        <v>2.2239166666666668</v>
      </c>
      <c r="F15" s="57">
        <f>SUM(F16:F18)</f>
        <v>401.32</v>
      </c>
      <c r="G15" s="58">
        <f t="shared" si="1"/>
        <v>0.33249028206917175</v>
      </c>
    </row>
    <row r="16" spans="1:7" s="33" customFormat="1" ht="18.75" customHeight="1">
      <c r="A16" s="59" t="s">
        <v>11</v>
      </c>
      <c r="B16" s="60" t="s">
        <v>46</v>
      </c>
      <c r="C16" s="61">
        <v>20</v>
      </c>
      <c r="D16" s="62">
        <f>'[10]NAM 2021'!$C$7/1000000</f>
        <v>7.1849999999999996</v>
      </c>
      <c r="E16" s="63">
        <f>D16/C16</f>
        <v>0.35924999999999996</v>
      </c>
      <c r="F16" s="64">
        <v>15.42</v>
      </c>
      <c r="G16" s="65">
        <f>D16/F16</f>
        <v>0.46595330739299606</v>
      </c>
    </row>
    <row r="17" spans="1:9" s="33" customFormat="1" ht="18.75" customHeight="1">
      <c r="A17" s="59" t="s">
        <v>12</v>
      </c>
      <c r="B17" s="66" t="s">
        <v>66</v>
      </c>
      <c r="C17" s="61">
        <v>10</v>
      </c>
      <c r="D17" s="67">
        <f>'[10]NAM 2021'!$C$10/1000000</f>
        <v>4.6500000000000004</v>
      </c>
      <c r="E17" s="63">
        <f>D17/C17</f>
        <v>0.46500000000000002</v>
      </c>
      <c r="F17" s="64">
        <v>11.25</v>
      </c>
      <c r="G17" s="65">
        <f t="shared" si="1"/>
        <v>0.41333333333333339</v>
      </c>
    </row>
    <row r="18" spans="1:9" s="33" customFormat="1" ht="18.75" customHeight="1">
      <c r="A18" s="59" t="s">
        <v>13</v>
      </c>
      <c r="B18" s="66" t="s">
        <v>65</v>
      </c>
      <c r="C18" s="61">
        <v>30</v>
      </c>
      <c r="D18" s="67">
        <f>('[10]NAM 2021'!$C$9+'[10]NAM 2021'!$C$8)/1000000</f>
        <v>121.6</v>
      </c>
      <c r="E18" s="63">
        <f t="shared" si="0"/>
        <v>4.0533333333333328</v>
      </c>
      <c r="F18" s="64">
        <v>374.65</v>
      </c>
      <c r="G18" s="65">
        <f t="shared" si="1"/>
        <v>0.32456959829173898</v>
      </c>
    </row>
    <row r="19" spans="1:9" s="33" customFormat="1" ht="18.75" customHeight="1">
      <c r="A19" s="68">
        <v>2</v>
      </c>
      <c r="B19" s="69" t="s">
        <v>14</v>
      </c>
      <c r="C19" s="54">
        <f>SUM(C20:C20)</f>
        <v>3000</v>
      </c>
      <c r="D19" s="54">
        <f>SUM(D20:D20)</f>
        <v>1011.5345</v>
      </c>
      <c r="E19" s="56">
        <f t="shared" si="0"/>
        <v>0.33717816666666667</v>
      </c>
      <c r="F19" s="57">
        <f>SUM(F20:F20)</f>
        <v>2657.82</v>
      </c>
      <c r="G19" s="58">
        <f t="shared" si="1"/>
        <v>0.38058803831711702</v>
      </c>
    </row>
    <row r="20" spans="1:9" s="99" customFormat="1" ht="36" customHeight="1">
      <c r="A20" s="131" t="s">
        <v>15</v>
      </c>
      <c r="B20" s="71" t="s">
        <v>67</v>
      </c>
      <c r="C20" s="203">
        <v>3000</v>
      </c>
      <c r="D20" s="204">
        <f>'[10]NAM 2021'!$C$6/1000000</f>
        <v>1011.5345</v>
      </c>
      <c r="E20" s="96">
        <f t="shared" si="0"/>
        <v>0.33717816666666667</v>
      </c>
      <c r="F20" s="97">
        <v>2657.82</v>
      </c>
      <c r="G20" s="119">
        <f t="shared" si="1"/>
        <v>0.38058803831711702</v>
      </c>
    </row>
    <row r="21" spans="1:9" s="33" customFormat="1" ht="18.75" customHeight="1">
      <c r="A21" s="52" t="s">
        <v>61</v>
      </c>
      <c r="B21" s="53" t="s">
        <v>62</v>
      </c>
      <c r="C21" s="67">
        <v>0</v>
      </c>
      <c r="D21" s="67">
        <v>0</v>
      </c>
      <c r="E21" s="63">
        <v>0</v>
      </c>
      <c r="F21" s="64">
        <v>0</v>
      </c>
      <c r="G21" s="72" t="e">
        <f t="shared" si="1"/>
        <v>#DIV/0!</v>
      </c>
    </row>
    <row r="22" spans="1:9" s="33" customFormat="1" ht="18.75" customHeight="1">
      <c r="A22" s="52" t="s">
        <v>63</v>
      </c>
      <c r="B22" s="53" t="s">
        <v>64</v>
      </c>
      <c r="C22" s="54">
        <f>C23+C27</f>
        <v>3060</v>
      </c>
      <c r="D22" s="55">
        <f>SUM(D23,D27)</f>
        <v>1136.3244999999999</v>
      </c>
      <c r="E22" s="56">
        <f>D22/C22</f>
        <v>0.37134787581699347</v>
      </c>
      <c r="F22" s="57">
        <f>F23+F27</f>
        <v>2941.8669999999997</v>
      </c>
      <c r="G22" s="58">
        <f t="shared" si="1"/>
        <v>0.38625964396079088</v>
      </c>
    </row>
    <row r="23" spans="1:9" s="33" customFormat="1" ht="19.5" customHeight="1">
      <c r="A23" s="52">
        <v>1</v>
      </c>
      <c r="B23" s="53" t="s">
        <v>10</v>
      </c>
      <c r="C23" s="54">
        <f>C24+C25+C26</f>
        <v>60</v>
      </c>
      <c r="D23" s="55">
        <f>SUM(D24:D26)</f>
        <v>124.78999999999999</v>
      </c>
      <c r="E23" s="56">
        <f>D23/C23</f>
        <v>2.0798333333333332</v>
      </c>
      <c r="F23" s="54">
        <f>SUM(F24:F26)</f>
        <v>300.125</v>
      </c>
      <c r="G23" s="58">
        <f t="shared" si="1"/>
        <v>0.41579341940857972</v>
      </c>
    </row>
    <row r="24" spans="1:9" s="33" customFormat="1" ht="19.5" customHeight="1">
      <c r="A24" s="59" t="s">
        <v>11</v>
      </c>
      <c r="B24" s="60" t="s">
        <v>46</v>
      </c>
      <c r="C24" s="67">
        <v>20</v>
      </c>
      <c r="D24" s="62">
        <f>D16</f>
        <v>7.1849999999999996</v>
      </c>
      <c r="E24" s="63">
        <f t="shared" si="0"/>
        <v>0.35924999999999996</v>
      </c>
      <c r="F24" s="64">
        <f>F16</f>
        <v>15.42</v>
      </c>
      <c r="G24" s="65">
        <f t="shared" si="1"/>
        <v>0.46595330739299606</v>
      </c>
    </row>
    <row r="25" spans="1:9" s="33" customFormat="1" ht="19.5" customHeight="1">
      <c r="A25" s="59" t="s">
        <v>12</v>
      </c>
      <c r="B25" s="66" t="s">
        <v>47</v>
      </c>
      <c r="C25" s="67">
        <v>10</v>
      </c>
      <c r="D25" s="67">
        <f>D17</f>
        <v>4.6500000000000004</v>
      </c>
      <c r="E25" s="63">
        <f t="shared" si="0"/>
        <v>0.46500000000000002</v>
      </c>
      <c r="F25" s="64">
        <f>F17</f>
        <v>11.25</v>
      </c>
      <c r="G25" s="65">
        <f t="shared" si="1"/>
        <v>0.41333333333333339</v>
      </c>
    </row>
    <row r="26" spans="1:9" s="33" customFormat="1" ht="19.5" customHeight="1">
      <c r="A26" s="59" t="s">
        <v>13</v>
      </c>
      <c r="B26" s="73" t="s">
        <v>48</v>
      </c>
      <c r="C26" s="67">
        <v>30</v>
      </c>
      <c r="D26" s="67">
        <f>D18-'[10]NAM 2021'!$D$9/1000000</f>
        <v>112.955</v>
      </c>
      <c r="E26" s="63">
        <f t="shared" si="0"/>
        <v>3.7651666666666666</v>
      </c>
      <c r="F26" s="64">
        <f>F18-'[11]THANG 01 DEN T12_2020'!$G$13/1000000-'[11]THANG 01 DEN T12_2020'!$G$18/1000000</f>
        <v>273.45499999999998</v>
      </c>
      <c r="G26" s="65">
        <f t="shared" si="1"/>
        <v>0.41306613519591889</v>
      </c>
    </row>
    <row r="27" spans="1:9" s="33" customFormat="1" ht="19.5" customHeight="1">
      <c r="A27" s="68">
        <v>2</v>
      </c>
      <c r="B27" s="69" t="s">
        <v>14</v>
      </c>
      <c r="C27" s="54">
        <f>C28</f>
        <v>3000</v>
      </c>
      <c r="D27" s="54">
        <f>SUM(D28:D28)</f>
        <v>1011.5345</v>
      </c>
      <c r="E27" s="56">
        <f>D27/C27</f>
        <v>0.33717816666666667</v>
      </c>
      <c r="F27" s="57">
        <f>F28</f>
        <v>2641.7419999999997</v>
      </c>
      <c r="G27" s="58">
        <f t="shared" si="1"/>
        <v>0.38290434872141188</v>
      </c>
    </row>
    <row r="28" spans="1:9" s="33" customFormat="1" ht="19.5" customHeight="1">
      <c r="A28" s="70" t="s">
        <v>15</v>
      </c>
      <c r="B28" s="73" t="s">
        <v>49</v>
      </c>
      <c r="C28" s="67">
        <f>3000</f>
        <v>3000</v>
      </c>
      <c r="D28" s="67">
        <f>D20</f>
        <v>1011.5345</v>
      </c>
      <c r="E28" s="63">
        <f t="shared" si="0"/>
        <v>0.33717816666666667</v>
      </c>
      <c r="F28" s="64">
        <f>F20-'[11]THANG 01 DEN T12_2020'!$G$14/1000000-'[11]THANG 01 DEN T12_2020'!$G$16/1000000-'[11]THANG 01 DEN T12_2020'!$G$17/1000000</f>
        <v>2641.7419999999997</v>
      </c>
      <c r="G28" s="65">
        <f t="shared" si="1"/>
        <v>0.38290434872141188</v>
      </c>
    </row>
    <row r="29" spans="1:9" s="51" customFormat="1" ht="15.75">
      <c r="A29" s="74" t="s">
        <v>18</v>
      </c>
      <c r="B29" s="75" t="s">
        <v>19</v>
      </c>
      <c r="C29" s="76">
        <f>C30</f>
        <v>11041.019</v>
      </c>
      <c r="D29" s="76">
        <f>D30</f>
        <v>10384.44</v>
      </c>
      <c r="E29" s="56">
        <f>D29/C29</f>
        <v>0.94053275336271047</v>
      </c>
      <c r="F29" s="76">
        <f>F30</f>
        <v>14547.78</v>
      </c>
      <c r="G29" s="77">
        <f t="shared" si="1"/>
        <v>0.71381612864643262</v>
      </c>
      <c r="H29" s="132"/>
      <c r="I29" s="132"/>
    </row>
    <row r="30" spans="1:9" s="33" customFormat="1" ht="15.75">
      <c r="A30" s="74" t="s">
        <v>8</v>
      </c>
      <c r="B30" s="75" t="s">
        <v>20</v>
      </c>
      <c r="C30" s="76">
        <f>C31+C52+C55+C60+C57</f>
        <v>11041.019</v>
      </c>
      <c r="D30" s="76">
        <f>D31+D52+D55+D60+D57</f>
        <v>10384.44</v>
      </c>
      <c r="E30" s="56">
        <f t="shared" si="0"/>
        <v>0.94053275336271047</v>
      </c>
      <c r="F30" s="76">
        <f>F31+F52+F55+F60+F57</f>
        <v>14547.78</v>
      </c>
      <c r="G30" s="58">
        <f t="shared" si="1"/>
        <v>0.71381612864643262</v>
      </c>
    </row>
    <row r="31" spans="1:9" s="33" customFormat="1" ht="17.25" customHeight="1">
      <c r="A31" s="68">
        <v>1</v>
      </c>
      <c r="B31" s="69" t="s">
        <v>17</v>
      </c>
      <c r="C31" s="78">
        <f>C32+C37</f>
        <v>7065.0190000000002</v>
      </c>
      <c r="D31" s="78">
        <f>D32+D37</f>
        <v>6827.76</v>
      </c>
      <c r="E31" s="56">
        <f>D31/C31</f>
        <v>0.96641778316519744</v>
      </c>
      <c r="F31" s="78">
        <f>F32+F37</f>
        <v>6163.2100000000009</v>
      </c>
      <c r="G31" s="58">
        <f t="shared" si="1"/>
        <v>1.1078253053197926</v>
      </c>
    </row>
    <row r="32" spans="1:9" s="33" customFormat="1" ht="17.25" customHeight="1">
      <c r="A32" s="70" t="s">
        <v>11</v>
      </c>
      <c r="B32" s="79" t="s">
        <v>21</v>
      </c>
      <c r="C32" s="80">
        <f>C33+C34+C36+C35</f>
        <v>3629.2200000000003</v>
      </c>
      <c r="D32" s="80">
        <f>D33+D34+D36+D35</f>
        <v>3591.5199999999995</v>
      </c>
      <c r="E32" s="80">
        <f>E33+E34+E36+E35</f>
        <v>4.1230741817293541</v>
      </c>
      <c r="F32" s="80">
        <f>F33+F34+F36+F35</f>
        <v>3812.6100000000006</v>
      </c>
      <c r="G32" s="58">
        <f t="shared" si="1"/>
        <v>0.94201085345734259</v>
      </c>
    </row>
    <row r="33" spans="1:8" s="33" customFormat="1" ht="17.25" customHeight="1">
      <c r="A33" s="70" t="s">
        <v>22</v>
      </c>
      <c r="B33" s="73" t="s">
        <v>23</v>
      </c>
      <c r="C33" s="81">
        <f>2071</f>
        <v>2071</v>
      </c>
      <c r="D33" s="67">
        <f>2348.33-D36</f>
        <v>1907.0339999999999</v>
      </c>
      <c r="E33" s="63">
        <f t="shared" si="0"/>
        <v>0.92082761950748426</v>
      </c>
      <c r="F33" s="64">
        <v>2005.73</v>
      </c>
      <c r="G33" s="65">
        <f t="shared" si="1"/>
        <v>0.9507929781176927</v>
      </c>
    </row>
    <row r="34" spans="1:8" s="33" customFormat="1" ht="17.25" customHeight="1">
      <c r="A34" s="70" t="s">
        <v>24</v>
      </c>
      <c r="B34" s="73" t="s">
        <v>68</v>
      </c>
      <c r="C34" s="81">
        <v>416</v>
      </c>
      <c r="D34" s="67">
        <v>453.64</v>
      </c>
      <c r="E34" s="63">
        <f t="shared" si="0"/>
        <v>1.0904807692307692</v>
      </c>
      <c r="F34" s="64">
        <v>475.82</v>
      </c>
      <c r="G34" s="65">
        <f t="shared" si="1"/>
        <v>0.9533857341011307</v>
      </c>
    </row>
    <row r="35" spans="1:8" s="33" customFormat="1" ht="17.25" customHeight="1">
      <c r="A35" s="70" t="s">
        <v>25</v>
      </c>
      <c r="B35" s="73" t="s">
        <v>69</v>
      </c>
      <c r="C35" s="82">
        <f>761-97.78</f>
        <v>663.22</v>
      </c>
      <c r="D35" s="67">
        <v>789.55</v>
      </c>
      <c r="E35" s="63">
        <f t="shared" si="0"/>
        <v>1.190479780465004</v>
      </c>
      <c r="F35" s="64">
        <v>827.45</v>
      </c>
      <c r="G35" s="65">
        <f t="shared" si="1"/>
        <v>0.95419662819505702</v>
      </c>
    </row>
    <row r="36" spans="1:8" s="33" customFormat="1" ht="17.25" customHeight="1">
      <c r="A36" s="70" t="s">
        <v>52</v>
      </c>
      <c r="B36" s="73" t="s">
        <v>70</v>
      </c>
      <c r="C36" s="82">
        <v>479</v>
      </c>
      <c r="D36" s="67">
        <f>441.296</f>
        <v>441.29599999999999</v>
      </c>
      <c r="E36" s="63">
        <f t="shared" si="0"/>
        <v>0.92128601252609599</v>
      </c>
      <c r="F36" s="64">
        <v>503.61</v>
      </c>
      <c r="G36" s="65">
        <f t="shared" si="1"/>
        <v>0.87626536407140443</v>
      </c>
    </row>
    <row r="37" spans="1:8" s="33" customFormat="1" ht="17.25" customHeight="1">
      <c r="A37" s="70" t="s">
        <v>12</v>
      </c>
      <c r="B37" s="83" t="s">
        <v>16</v>
      </c>
      <c r="C37" s="80">
        <f>SUM(C38:C51)</f>
        <v>3435.799</v>
      </c>
      <c r="D37" s="80">
        <f>SUM(D38:D51)</f>
        <v>3236.2400000000002</v>
      </c>
      <c r="E37" s="84">
        <f t="shared" si="0"/>
        <v>0.94191773150874081</v>
      </c>
      <c r="F37" s="85">
        <f>SUM(F38:F50)</f>
        <v>2350.6</v>
      </c>
      <c r="G37" s="58">
        <f t="shared" si="1"/>
        <v>1.3767718880285886</v>
      </c>
      <c r="H37" s="86"/>
    </row>
    <row r="38" spans="1:8" s="33" customFormat="1" ht="20.25" customHeight="1">
      <c r="A38" s="70" t="s">
        <v>26</v>
      </c>
      <c r="B38" s="66" t="s">
        <v>71</v>
      </c>
      <c r="C38" s="81">
        <f>60-6</f>
        <v>54</v>
      </c>
      <c r="D38" s="87">
        <v>50.47</v>
      </c>
      <c r="E38" s="88">
        <f>D38/C38</f>
        <v>0.93462962962962959</v>
      </c>
      <c r="F38" s="64">
        <v>17</v>
      </c>
      <c r="G38" s="72">
        <f t="shared" si="1"/>
        <v>2.9688235294117646</v>
      </c>
    </row>
    <row r="39" spans="1:8" s="33" customFormat="1" ht="20.25" customHeight="1">
      <c r="A39" s="70" t="s">
        <v>27</v>
      </c>
      <c r="B39" s="73" t="s">
        <v>72</v>
      </c>
      <c r="C39" s="81">
        <v>0</v>
      </c>
      <c r="D39" s="89">
        <v>0</v>
      </c>
      <c r="E39" s="202" t="e">
        <f t="shared" si="0"/>
        <v>#DIV/0!</v>
      </c>
      <c r="F39" s="64">
        <v>22</v>
      </c>
      <c r="G39" s="72">
        <f t="shared" ref="G39:G45" si="2">D39/F39</f>
        <v>0</v>
      </c>
    </row>
    <row r="40" spans="1:8" s="33" customFormat="1" ht="20.25" customHeight="1">
      <c r="A40" s="70" t="s">
        <v>28</v>
      </c>
      <c r="B40" s="73" t="s">
        <v>53</v>
      </c>
      <c r="C40" s="90">
        <f>61000000/1000000-2.64</f>
        <v>58.36</v>
      </c>
      <c r="D40" s="91">
        <v>40.049999999999997</v>
      </c>
      <c r="E40" s="63">
        <f t="shared" si="0"/>
        <v>0.686257710760795</v>
      </c>
      <c r="F40" s="64">
        <v>97.85</v>
      </c>
      <c r="G40" s="72">
        <f t="shared" si="2"/>
        <v>0.40929994890137966</v>
      </c>
    </row>
    <row r="41" spans="1:8" s="33" customFormat="1" ht="20.25" customHeight="1">
      <c r="A41" s="70" t="s">
        <v>29</v>
      </c>
      <c r="B41" s="73" t="s">
        <v>73</v>
      </c>
      <c r="C41" s="81">
        <f>16000000/1000000</f>
        <v>16</v>
      </c>
      <c r="D41" s="91">
        <v>16</v>
      </c>
      <c r="E41" s="63">
        <f t="shared" si="0"/>
        <v>1</v>
      </c>
      <c r="F41" s="92">
        <v>14</v>
      </c>
      <c r="G41" s="72">
        <f t="shared" si="2"/>
        <v>1.1428571428571428</v>
      </c>
    </row>
    <row r="42" spans="1:8" s="33" customFormat="1" ht="20.25" customHeight="1">
      <c r="A42" s="70" t="s">
        <v>30</v>
      </c>
      <c r="B42" s="73" t="s">
        <v>74</v>
      </c>
      <c r="C42" s="81">
        <f>130000000/1000000</f>
        <v>130</v>
      </c>
      <c r="D42" s="91">
        <v>98.5</v>
      </c>
      <c r="E42" s="63">
        <f t="shared" si="0"/>
        <v>0.75769230769230766</v>
      </c>
      <c r="F42" s="64">
        <v>120</v>
      </c>
      <c r="G42" s="72">
        <f t="shared" si="2"/>
        <v>0.8208333333333333</v>
      </c>
    </row>
    <row r="43" spans="1:8" s="33" customFormat="1" ht="20.25" customHeight="1">
      <c r="A43" s="70" t="s">
        <v>31</v>
      </c>
      <c r="B43" s="73" t="s">
        <v>75</v>
      </c>
      <c r="C43" s="81">
        <f>10000000/1000000-1</f>
        <v>9</v>
      </c>
      <c r="D43" s="91">
        <v>9</v>
      </c>
      <c r="E43" s="63">
        <f t="shared" si="0"/>
        <v>1</v>
      </c>
      <c r="F43" s="33">
        <v>15</v>
      </c>
      <c r="G43" s="72">
        <f>D43/F43</f>
        <v>0.6</v>
      </c>
    </row>
    <row r="44" spans="1:8" s="33" customFormat="1" ht="20.25" customHeight="1">
      <c r="A44" s="70" t="s">
        <v>32</v>
      </c>
      <c r="B44" s="73" t="s">
        <v>55</v>
      </c>
      <c r="C44" s="81">
        <f>540000000/1000000-46.57-105-165</f>
        <v>223.43</v>
      </c>
      <c r="D44" s="91">
        <v>164.23</v>
      </c>
      <c r="E44" s="63">
        <f t="shared" si="0"/>
        <v>0.73504005728863619</v>
      </c>
      <c r="F44" s="64">
        <v>117.07</v>
      </c>
      <c r="G44" s="72">
        <f t="shared" si="2"/>
        <v>1.4028359101392329</v>
      </c>
    </row>
    <row r="45" spans="1:8" s="33" customFormat="1" ht="20.25" customHeight="1">
      <c r="A45" s="70" t="s">
        <v>33</v>
      </c>
      <c r="B45" s="73" t="s">
        <v>54</v>
      </c>
      <c r="C45" s="81">
        <f>30000000/1000000-2.491</f>
        <v>27.509</v>
      </c>
      <c r="D45" s="91">
        <v>25.92</v>
      </c>
      <c r="E45" s="96">
        <f t="shared" si="0"/>
        <v>0.94223708604456724</v>
      </c>
      <c r="F45" s="97">
        <v>26.91</v>
      </c>
      <c r="G45" s="98">
        <f t="shared" si="2"/>
        <v>0.96321070234113715</v>
      </c>
    </row>
    <row r="46" spans="1:8" s="99" customFormat="1" ht="47.25">
      <c r="A46" s="131" t="s">
        <v>34</v>
      </c>
      <c r="B46" s="93" t="s">
        <v>76</v>
      </c>
      <c r="C46" s="94">
        <f>750000000/1000000-580</f>
        <v>170</v>
      </c>
      <c r="D46" s="205">
        <v>155.5</v>
      </c>
      <c r="E46" s="96">
        <f t="shared" ref="E46:E51" si="3">D46/C46</f>
        <v>0.91470588235294115</v>
      </c>
      <c r="F46" s="97">
        <v>832.66</v>
      </c>
      <c r="G46" s="98">
        <f t="shared" ref="G46" si="4">D46/F46</f>
        <v>0.18675089472293613</v>
      </c>
    </row>
    <row r="47" spans="1:8" s="99" customFormat="1" ht="35.25" customHeight="1">
      <c r="A47" s="131" t="s">
        <v>35</v>
      </c>
      <c r="B47" s="93" t="s">
        <v>86</v>
      </c>
      <c r="C47" s="94">
        <v>1487</v>
      </c>
      <c r="D47" s="95">
        <v>1458.21</v>
      </c>
      <c r="E47" s="96">
        <f t="shared" si="3"/>
        <v>0.98063887020847351</v>
      </c>
      <c r="F47" s="97">
        <v>0</v>
      </c>
      <c r="G47" s="98" t="e">
        <f t="shared" ref="G47:G51" si="5">D47/F47</f>
        <v>#DIV/0!</v>
      </c>
    </row>
    <row r="48" spans="1:8" s="99" customFormat="1" ht="36.75" customHeight="1">
      <c r="A48" s="131" t="s">
        <v>36</v>
      </c>
      <c r="B48" s="93" t="s">
        <v>91</v>
      </c>
      <c r="C48" s="94">
        <f>249.4-5.5</f>
        <v>243.9</v>
      </c>
      <c r="D48" s="95">
        <v>243.9</v>
      </c>
      <c r="E48" s="96">
        <f t="shared" si="3"/>
        <v>1</v>
      </c>
      <c r="F48" s="97">
        <v>467.25</v>
      </c>
      <c r="G48" s="98">
        <f t="shared" si="5"/>
        <v>0.52199036918138042</v>
      </c>
    </row>
    <row r="49" spans="1:7" s="99" customFormat="1" ht="51" customHeight="1">
      <c r="A49" s="131" t="s">
        <v>81</v>
      </c>
      <c r="B49" s="93" t="s">
        <v>92</v>
      </c>
      <c r="C49" s="94">
        <f>556-59</f>
        <v>497</v>
      </c>
      <c r="D49" s="95">
        <v>473.46</v>
      </c>
      <c r="E49" s="96">
        <f t="shared" si="3"/>
        <v>0.95263581488933602</v>
      </c>
      <c r="F49" s="97">
        <v>620.86</v>
      </c>
      <c r="G49" s="98">
        <f t="shared" si="5"/>
        <v>0.76258737879715233</v>
      </c>
    </row>
    <row r="50" spans="1:7" s="99" customFormat="1" ht="31.5">
      <c r="A50" s="131" t="s">
        <v>82</v>
      </c>
      <c r="B50" s="93" t="s">
        <v>93</v>
      </c>
      <c r="C50" s="94">
        <v>354.6</v>
      </c>
      <c r="D50" s="95">
        <v>336</v>
      </c>
      <c r="E50" s="96">
        <f t="shared" si="3"/>
        <v>0.94754653130287647</v>
      </c>
      <c r="F50" s="97">
        <v>0</v>
      </c>
      <c r="G50" s="98" t="e">
        <f t="shared" si="5"/>
        <v>#DIV/0!</v>
      </c>
    </row>
    <row r="51" spans="1:7" s="99" customFormat="1" ht="21" customHeight="1">
      <c r="A51" s="70" t="s">
        <v>83</v>
      </c>
      <c r="B51" s="93" t="s">
        <v>97</v>
      </c>
      <c r="C51" s="94">
        <v>165</v>
      </c>
      <c r="D51" s="95">
        <v>165</v>
      </c>
      <c r="E51" s="96">
        <f t="shared" si="3"/>
        <v>1</v>
      </c>
      <c r="F51" s="97">
        <v>0</v>
      </c>
      <c r="G51" s="98" t="e">
        <f t="shared" si="5"/>
        <v>#DIV/0!</v>
      </c>
    </row>
    <row r="52" spans="1:7" s="33" customFormat="1" ht="15.75">
      <c r="A52" s="68">
        <v>2</v>
      </c>
      <c r="B52" s="69" t="s">
        <v>37</v>
      </c>
      <c r="C52" s="78">
        <f>SUM(C53:C53)</f>
        <v>3912</v>
      </c>
      <c r="D52" s="78">
        <f>SUM(D53:D53)</f>
        <v>3492.78</v>
      </c>
      <c r="E52" s="100">
        <f t="shared" si="0"/>
        <v>0.89283742331288352</v>
      </c>
      <c r="F52" s="78">
        <f>SUM(F53:F53)</f>
        <v>8294.85</v>
      </c>
      <c r="G52" s="101">
        <f>F52/D52</f>
        <v>2.3748561317918679</v>
      </c>
    </row>
    <row r="53" spans="1:7" s="33" customFormat="1" ht="15.75">
      <c r="A53" s="68" t="s">
        <v>15</v>
      </c>
      <c r="B53" s="69" t="s">
        <v>16</v>
      </c>
      <c r="C53" s="78">
        <f>SUM(C54:C54)</f>
        <v>3912</v>
      </c>
      <c r="D53" s="78">
        <f>SUM(D54:D54)</f>
        <v>3492.78</v>
      </c>
      <c r="E53" s="100">
        <f t="shared" si="0"/>
        <v>0.89283742331288352</v>
      </c>
      <c r="F53" s="78">
        <f>SUM(F54:F54)</f>
        <v>8294.85</v>
      </c>
      <c r="G53" s="101">
        <f>F53/D53</f>
        <v>2.3748561317918679</v>
      </c>
    </row>
    <row r="54" spans="1:7" s="33" customFormat="1" ht="18.75" customHeight="1">
      <c r="A54" s="102" t="s">
        <v>38</v>
      </c>
      <c r="B54" s="103" t="s">
        <v>56</v>
      </c>
      <c r="C54" s="104">
        <f>6067-2155</f>
        <v>3912</v>
      </c>
      <c r="D54" s="104">
        <v>3492.78</v>
      </c>
      <c r="E54" s="88">
        <f t="shared" si="0"/>
        <v>0.89283742331288352</v>
      </c>
      <c r="F54" s="105">
        <v>8294.85</v>
      </c>
      <c r="G54" s="98">
        <f>F54/D54</f>
        <v>2.3748561317918679</v>
      </c>
    </row>
    <row r="55" spans="1:7" s="33" customFormat="1" ht="14.25" customHeight="1">
      <c r="A55" s="106">
        <v>3</v>
      </c>
      <c r="B55" s="107" t="s">
        <v>39</v>
      </c>
      <c r="C55" s="108">
        <f>SUM(C56)</f>
        <v>49</v>
      </c>
      <c r="D55" s="54">
        <f>D56</f>
        <v>49</v>
      </c>
      <c r="E55" s="77">
        <f t="shared" si="0"/>
        <v>1</v>
      </c>
      <c r="F55" s="57">
        <f>F56</f>
        <v>50.4</v>
      </c>
      <c r="G55" s="101">
        <f>D55/F55</f>
        <v>0.97222222222222221</v>
      </c>
    </row>
    <row r="56" spans="1:7" s="33" customFormat="1" ht="17.25" customHeight="1">
      <c r="A56" s="109" t="s">
        <v>40</v>
      </c>
      <c r="B56" s="110" t="s">
        <v>57</v>
      </c>
      <c r="C56" s="82">
        <v>49</v>
      </c>
      <c r="D56" s="67">
        <v>49</v>
      </c>
      <c r="E56" s="88">
        <f t="shared" si="0"/>
        <v>1</v>
      </c>
      <c r="F56" s="64">
        <v>50.4</v>
      </c>
      <c r="G56" s="98">
        <f>D56/F56</f>
        <v>0.97222222222222221</v>
      </c>
    </row>
    <row r="57" spans="1:7" s="112" customFormat="1" ht="14.25" customHeight="1">
      <c r="A57" s="106">
        <v>4</v>
      </c>
      <c r="B57" s="107" t="s">
        <v>41</v>
      </c>
      <c r="C57" s="108">
        <f>C58</f>
        <v>0</v>
      </c>
      <c r="D57" s="78">
        <f>D58</f>
        <v>0</v>
      </c>
      <c r="E57" s="111" t="e">
        <f>E58</f>
        <v>#DIV/0!</v>
      </c>
      <c r="F57" s="85">
        <f>F58</f>
        <v>3.56</v>
      </c>
      <c r="G57" s="101" t="e">
        <f>F57/D57</f>
        <v>#DIV/0!</v>
      </c>
    </row>
    <row r="58" spans="1:7" s="99" customFormat="1" ht="18" customHeight="1">
      <c r="A58" s="113" t="s">
        <v>42</v>
      </c>
      <c r="B58" s="114" t="s">
        <v>43</v>
      </c>
      <c r="C58" s="115">
        <v>0</v>
      </c>
      <c r="D58" s="116">
        <v>0</v>
      </c>
      <c r="E58" s="117" t="e">
        <f t="shared" si="0"/>
        <v>#DIV/0!</v>
      </c>
      <c r="F58" s="97">
        <v>3.56</v>
      </c>
      <c r="G58" s="98" t="e">
        <f>F58/D58</f>
        <v>#DIV/0!</v>
      </c>
    </row>
    <row r="59" spans="1:7" s="33" customFormat="1" ht="15.75" hidden="1">
      <c r="A59" s="68"/>
      <c r="B59" s="69"/>
      <c r="C59" s="118"/>
      <c r="D59" s="118"/>
      <c r="E59" s="88" t="e">
        <f t="shared" si="0"/>
        <v>#DIV/0!</v>
      </c>
      <c r="F59" s="57"/>
      <c r="G59" s="119" t="e">
        <f>D59/F59</f>
        <v>#DIV/0!</v>
      </c>
    </row>
    <row r="60" spans="1:7" s="124" customFormat="1" ht="21.75" customHeight="1">
      <c r="A60" s="120">
        <v>5</v>
      </c>
      <c r="B60" s="121" t="s">
        <v>50</v>
      </c>
      <c r="C60" s="122">
        <f>C61</f>
        <v>15</v>
      </c>
      <c r="D60" s="122">
        <f>D61</f>
        <v>14.9</v>
      </c>
      <c r="E60" s="77">
        <f>E61</f>
        <v>0.9933333333333334</v>
      </c>
      <c r="F60" s="85">
        <f>F61</f>
        <v>35.76</v>
      </c>
      <c r="G60" s="123">
        <f>D60/F60</f>
        <v>0.41666666666666669</v>
      </c>
    </row>
    <row r="61" spans="1:7" s="99" customFormat="1" ht="21.75" customHeight="1">
      <c r="A61" s="125" t="s">
        <v>51</v>
      </c>
      <c r="B61" s="126" t="s">
        <v>58</v>
      </c>
      <c r="C61" s="127">
        <f>36-21</f>
        <v>15</v>
      </c>
      <c r="D61" s="127">
        <v>14.9</v>
      </c>
      <c r="E61" s="128">
        <f t="shared" si="0"/>
        <v>0.9933333333333334</v>
      </c>
      <c r="F61" s="129">
        <v>35.76</v>
      </c>
      <c r="G61" s="130">
        <f>D61/F61</f>
        <v>0.41666666666666669</v>
      </c>
    </row>
    <row r="62" spans="1:7" ht="8.25" customHeight="1"/>
    <row r="63" spans="1:7" ht="15.75" customHeight="1">
      <c r="D63" s="225" t="s">
        <v>104</v>
      </c>
      <c r="E63" s="225"/>
      <c r="F63" s="225"/>
      <c r="G63" s="225"/>
    </row>
    <row r="64" spans="1:7" s="7" customFormat="1" ht="18.75" customHeight="1">
      <c r="B64" s="32" t="s">
        <v>88</v>
      </c>
      <c r="C64" s="20"/>
      <c r="D64" s="223" t="s">
        <v>44</v>
      </c>
      <c r="E64" s="223"/>
      <c r="F64" s="223"/>
      <c r="G64" s="223"/>
    </row>
    <row r="65" spans="2:7" ht="16.5">
      <c r="B65" s="30"/>
      <c r="D65" s="26"/>
      <c r="E65" s="30"/>
      <c r="F65" s="30"/>
      <c r="G65" s="30"/>
    </row>
    <row r="66" spans="2:7" ht="16.5">
      <c r="B66" s="30"/>
    </row>
    <row r="67" spans="2:7" ht="16.5">
      <c r="B67" s="30"/>
    </row>
    <row r="68" spans="2:7" ht="16.5">
      <c r="B68" s="30"/>
    </row>
    <row r="69" spans="2:7" ht="16.5">
      <c r="B69" s="30"/>
    </row>
    <row r="70" spans="2:7" ht="16.5">
      <c r="B70" s="30"/>
    </row>
    <row r="71" spans="2:7" ht="16.5">
      <c r="B71" s="32" t="s">
        <v>89</v>
      </c>
      <c r="D71" s="224" t="s">
        <v>90</v>
      </c>
      <c r="E71" s="224"/>
      <c r="F71" s="224"/>
      <c r="G71" s="224"/>
    </row>
  </sheetData>
  <mergeCells count="10">
    <mergeCell ref="D64:G64"/>
    <mergeCell ref="D71:G71"/>
    <mergeCell ref="D63:G63"/>
    <mergeCell ref="E10:G10"/>
    <mergeCell ref="A1:G1"/>
    <mergeCell ref="A5:G5"/>
    <mergeCell ref="A6:G6"/>
    <mergeCell ref="A7:G7"/>
    <mergeCell ref="A8:G8"/>
    <mergeCell ref="A9:G9"/>
  </mergeCells>
  <phoneticPr fontId="25" type="noConversion"/>
  <pageMargins left="0.34055118099999998" right="0.143700787" top="0.69685039400000004" bottom="0.69685039400000004"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DFB828-C2AE-4CFD-962D-E85517812CF1}">
  <ds:schemaRefs>
    <ds:schemaRef ds:uri="http://schemas.microsoft.com/sharepoint/v3/contenttype/forms"/>
  </ds:schemaRefs>
</ds:datastoreItem>
</file>

<file path=customXml/itemProps3.xml><?xml version="1.0" encoding="utf-8"?>
<ds:datastoreItem xmlns:ds="http://schemas.openxmlformats.org/officeDocument/2006/customXml" ds:itemID="{507D89BC-968A-4C98-B016-1C2B799B1769}">
  <ds:schemaRefs>
    <ds:schemaRef ds:uri="http://purl.org/dc/elements/1.1/"/>
    <ds:schemaRef ds:uri="780FFE3A-0846-4223-AD1A-992C07E03CB4"/>
    <ds:schemaRef ds:uri="http://schemas.microsoft.com/sharepoint/v3"/>
    <ds:schemaRef ds:uri="http://purl.org/dc/terms/"/>
    <ds:schemaRef ds:uri="http://www.w3.org/XML/1998/namespace"/>
    <ds:schemaRef ds:uri="http://schemas.microsoft.com/office/2006/metadata/properties"/>
    <ds:schemaRef ds:uri="http://schemas.microsoft.com/office/2006/documentManagement/types"/>
    <ds:schemaRef ds:uri="http://schemas.microsoft.com/sharepoint/v3/field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BS03.NAM2021 </vt:lpstr>
      <vt:lpstr>BS03.NAM2021_VPS</vt:lpstr>
      <vt:lpstr>'BS03.NAM2021 '!Print_Titles</vt:lpstr>
      <vt:lpstr>BS03.NAM2021_VPS!Print_Titles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admin</cp:lastModifiedBy>
  <cp:lastPrinted>2022-02-17T02:35:16Z</cp:lastPrinted>
  <dcterms:created xsi:type="dcterms:W3CDTF">2021-01-14T08:12:01Z</dcterms:created>
  <dcterms:modified xsi:type="dcterms:W3CDTF">2022-02-22T02:52:04Z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