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externalLinks/externalLink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13.xml" ContentType="application/vnd.openxmlformats-officedocument.spreadsheetml.externalLink+xml"/>
  <Override PartName="/xl/externalLinks/externalLink12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BS03.TT61.VPSO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</externalReferences>
  <definedNames>
    <definedName name="_Fill" hidden="1">#REF!</definedName>
    <definedName name="_mtc1">'[5]Sheet1 (4)'!$K$51</definedName>
    <definedName name="_nc1">'[5]Sheet1 (4)'!$J$51</definedName>
    <definedName name="_vl2" localSheetId="0">'[6]Sheet9 (2)'!#REF!</definedName>
    <definedName name="_vl2">'[6]Sheet9 (2)'!#REF!</definedName>
    <definedName name="A" localSheetId="0">[7]Sheet26!#REF!</definedName>
    <definedName name="A">[7]Sheet26!#REF!</definedName>
    <definedName name="CONG" localSheetId="0">[7]Sheet26!#REF!</definedName>
    <definedName name="CONG">[7]Sheet26!#REF!</definedName>
    <definedName name="d0" localSheetId="0">[8]XDCB!#REF!</definedName>
    <definedName name="d0">[8]XDCB!#REF!</definedName>
    <definedName name="hh">[9]XL4Poppy!$B$1:$B$16</definedName>
    <definedName name="HNM" localSheetId="0">[7]Sheet26!#REF!</definedName>
    <definedName name="HNM">[7]Sheet26!#REF!</definedName>
    <definedName name="hung">'[10]Sheet1 (6)'!$I$16</definedName>
    <definedName name="HUYEÄN" localSheetId="0">[7]Sheet26!#REF!</definedName>
    <definedName name="HUYEÄN">[7]Sheet26!#REF!</definedName>
    <definedName name="MTC">'[11]Sheet1 (6)'!$J$16</definedName>
    <definedName name="n">#REF!</definedName>
    <definedName name="NAÊM" localSheetId="0">[7]Sheet26!#REF!</definedName>
    <definedName name="NAÊM">[7]Sheet26!#REF!</definedName>
    <definedName name="NC">'[11]Sheet1 (6)'!$I$16</definedName>
    <definedName name="NGAØY" localSheetId="0">[7]Sheet26!#REF!</definedName>
    <definedName name="NGAØY">[7]Sheet26!#REF!</definedName>
    <definedName name="NHUT" localSheetId="0">'[12]BC L-V-Tam'!#REF!</definedName>
    <definedName name="NHUT">'[12]BC L-V-Tam'!#REF!</definedName>
    <definedName name="PTVT">'[13]Sheet1 (6)'!$I$16</definedName>
    <definedName name="SOÁ_HÑ" localSheetId="0">[7]Sheet26!#REF!</definedName>
    <definedName name="SOÁ_HÑ">[7]Sheet26!#REF!</definedName>
    <definedName name="SÔÛ_GT" localSheetId="0">[7]Sheet26!#REF!</definedName>
    <definedName name="SÔÛ_GT">[7]Sheet26!#REF!</definedName>
    <definedName name="TEÂN_COÂNG_TRÌNH" localSheetId="0">[7]Sheet26!#REF!</definedName>
    <definedName name="TEÂN_COÂNG_TRÌNH">[7]Sheet26!#REF!</definedName>
    <definedName name="TKCONG" localSheetId="0">[7]Sheet26!#REF!</definedName>
    <definedName name="TKCONG">[7]Sheet26!#REF!</definedName>
    <definedName name="TT" localSheetId="0">[7]Sheet26!#REF!</definedName>
    <definedName name="TT">[7]Sheet26!#REF!</definedName>
    <definedName name="THAÙNG" localSheetId="0">[7]Sheet26!#REF!</definedName>
    <definedName name="THAÙNG">[7]Sheet26!#REF!</definedName>
    <definedName name="VB" localSheetId="0">[7]Sheet26!#REF!</definedName>
    <definedName name="VB">[7]Sheet26!#REF!</definedName>
    <definedName name="VL">'[11]Sheet2 (2)'!$F$15</definedName>
  </definedNames>
  <calcPr calcId="124519"/>
</workbook>
</file>

<file path=xl/calcChain.xml><?xml version="1.0" encoding="utf-8"?>
<calcChain xmlns="http://schemas.openxmlformats.org/spreadsheetml/2006/main">
  <c r="C12" i="1"/>
  <c r="C11" s="1"/>
  <c r="C10" s="1"/>
  <c r="D13"/>
  <c r="D12" s="1"/>
  <c r="E13"/>
  <c r="E12" s="1"/>
  <c r="F13"/>
  <c r="G13"/>
  <c r="H13"/>
  <c r="H12" s="1"/>
  <c r="D14"/>
  <c r="E14"/>
  <c r="H14"/>
  <c r="I14" s="1"/>
  <c r="D15"/>
  <c r="E15"/>
  <c r="F15"/>
  <c r="G15"/>
  <c r="D16"/>
  <c r="E16"/>
  <c r="F16"/>
  <c r="G16"/>
  <c r="H16"/>
  <c r="I16" s="1"/>
  <c r="D17"/>
  <c r="E17"/>
  <c r="F17"/>
  <c r="G17"/>
  <c r="H17"/>
  <c r="I17" s="1"/>
  <c r="D18"/>
  <c r="E18"/>
  <c r="F18"/>
  <c r="G18"/>
  <c r="C24"/>
  <c r="D25"/>
  <c r="D24" s="1"/>
  <c r="E25"/>
  <c r="E24" s="1"/>
  <c r="G24" s="1"/>
  <c r="F25"/>
  <c r="G25"/>
  <c r="H25"/>
  <c r="H24" s="1"/>
  <c r="I25"/>
  <c r="D26"/>
  <c r="E26"/>
  <c r="F26"/>
  <c r="G26"/>
  <c r="H26"/>
  <c r="I26"/>
  <c r="D27"/>
  <c r="E27"/>
  <c r="F27"/>
  <c r="G27"/>
  <c r="D28"/>
  <c r="E28"/>
  <c r="H28"/>
  <c r="D34"/>
  <c r="D33" s="1"/>
  <c r="E34"/>
  <c r="E33" s="1"/>
  <c r="F34"/>
  <c r="G34"/>
  <c r="H34"/>
  <c r="H33" s="1"/>
  <c r="H32" s="1"/>
  <c r="D35"/>
  <c r="E35"/>
  <c r="H35"/>
  <c r="I35" s="1"/>
  <c r="D36"/>
  <c r="E36"/>
  <c r="F36"/>
  <c r="G36"/>
  <c r="H36"/>
  <c r="D37"/>
  <c r="E37"/>
  <c r="F37"/>
  <c r="G37"/>
  <c r="H37"/>
  <c r="I37"/>
  <c r="D38"/>
  <c r="E38"/>
  <c r="F38"/>
  <c r="G38"/>
  <c r="H38"/>
  <c r="I38"/>
  <c r="D39"/>
  <c r="E39"/>
  <c r="F39"/>
  <c r="G39"/>
  <c r="H39"/>
  <c r="C40"/>
  <c r="C33" s="1"/>
  <c r="C32" s="1"/>
  <c r="D40"/>
  <c r="H40"/>
  <c r="C41"/>
  <c r="D41"/>
  <c r="H41"/>
  <c r="C42"/>
  <c r="D42"/>
  <c r="H42"/>
  <c r="C43"/>
  <c r="D43"/>
  <c r="H43"/>
  <c r="C44"/>
  <c r="D44"/>
  <c r="H44"/>
  <c r="C45"/>
  <c r="E45"/>
  <c r="G45"/>
  <c r="H45"/>
  <c r="D46"/>
  <c r="D45" s="1"/>
  <c r="F45" s="1"/>
  <c r="E46"/>
  <c r="D47"/>
  <c r="E47"/>
  <c r="D48"/>
  <c r="E48"/>
  <c r="F48"/>
  <c r="G48"/>
  <c r="D49"/>
  <c r="E49"/>
  <c r="C55"/>
  <c r="C54" s="1"/>
  <c r="D55"/>
  <c r="E55"/>
  <c r="H55"/>
  <c r="I55"/>
  <c r="I56"/>
  <c r="C60"/>
  <c r="D61"/>
  <c r="E61"/>
  <c r="F61"/>
  <c r="G61"/>
  <c r="H61"/>
  <c r="H60" s="1"/>
  <c r="H54" s="1"/>
  <c r="I61"/>
  <c r="C62"/>
  <c r="H62"/>
  <c r="D63"/>
  <c r="E63" s="1"/>
  <c r="G63" s="1"/>
  <c r="F63"/>
  <c r="D64"/>
  <c r="E64" s="1"/>
  <c r="G64" s="1"/>
  <c r="F64"/>
  <c r="C66"/>
  <c r="C65" s="1"/>
  <c r="D66"/>
  <c r="D65" s="1"/>
  <c r="E66"/>
  <c r="E65" s="1"/>
  <c r="H66"/>
  <c r="H65" s="1"/>
  <c r="C71"/>
  <c r="D71"/>
  <c r="E71"/>
  <c r="H71"/>
  <c r="H78"/>
  <c r="C79"/>
  <c r="D79"/>
  <c r="D78" s="1"/>
  <c r="G79"/>
  <c r="C80"/>
  <c r="G80" s="1"/>
  <c r="D81"/>
  <c r="D80" s="1"/>
  <c r="E81"/>
  <c r="E78" s="1"/>
  <c r="F81"/>
  <c r="G81"/>
  <c r="D82"/>
  <c r="F82"/>
  <c r="G82"/>
  <c r="I82"/>
  <c r="C83"/>
  <c r="E83"/>
  <c r="F83"/>
  <c r="G83"/>
  <c r="H84"/>
  <c r="H77" s="1"/>
  <c r="H76" s="1"/>
  <c r="D85"/>
  <c r="D84" s="1"/>
  <c r="E85"/>
  <c r="F85"/>
  <c r="G85"/>
  <c r="D86"/>
  <c r="E86"/>
  <c r="F86"/>
  <c r="G86"/>
  <c r="D87"/>
  <c r="E87" s="1"/>
  <c r="G87" s="1"/>
  <c r="F87"/>
  <c r="E88"/>
  <c r="F88"/>
  <c r="G88"/>
  <c r="D89"/>
  <c r="E89"/>
  <c r="F89"/>
  <c r="G89"/>
  <c r="I89"/>
  <c r="D90"/>
  <c r="E90"/>
  <c r="F90"/>
  <c r="G90"/>
  <c r="D91"/>
  <c r="F91" s="1"/>
  <c r="G91"/>
  <c r="D92"/>
  <c r="E92" s="1"/>
  <c r="G92" s="1"/>
  <c r="F92"/>
  <c r="C93"/>
  <c r="C84" s="1"/>
  <c r="D93"/>
  <c r="E93"/>
  <c r="G93"/>
  <c r="F94"/>
  <c r="G94"/>
  <c r="H95"/>
  <c r="C96"/>
  <c r="D96"/>
  <c r="D95" s="1"/>
  <c r="E96"/>
  <c r="H96"/>
  <c r="H99"/>
  <c r="C100"/>
  <c r="C99" s="1"/>
  <c r="D100"/>
  <c r="D99" s="1"/>
  <c r="E100"/>
  <c r="E99" s="1"/>
  <c r="G99" s="1"/>
  <c r="F100"/>
  <c r="G100"/>
  <c r="F101"/>
  <c r="G101"/>
  <c r="C104"/>
  <c r="F104" s="1"/>
  <c r="D104"/>
  <c r="E104"/>
  <c r="G104"/>
  <c r="C105"/>
  <c r="D105"/>
  <c r="F105"/>
  <c r="H105"/>
  <c r="D106"/>
  <c r="E106"/>
  <c r="E105" s="1"/>
  <c r="G105" s="1"/>
  <c r="F106"/>
  <c r="G106"/>
  <c r="C107"/>
  <c r="D107"/>
  <c r="E107"/>
  <c r="F107"/>
  <c r="G107"/>
  <c r="H107"/>
  <c r="D108"/>
  <c r="F108"/>
  <c r="G108"/>
  <c r="H109"/>
  <c r="E110"/>
  <c r="E109" s="1"/>
  <c r="F110"/>
  <c r="G110"/>
  <c r="C111"/>
  <c r="C109" s="1"/>
  <c r="D111"/>
  <c r="D109" s="1"/>
  <c r="E111"/>
  <c r="F111"/>
  <c r="G111"/>
  <c r="C112"/>
  <c r="F112" s="1"/>
  <c r="D112"/>
  <c r="E112"/>
  <c r="G112"/>
  <c r="F80" l="1"/>
  <c r="I80"/>
  <c r="E32"/>
  <c r="G32" s="1"/>
  <c r="G33"/>
  <c r="I24"/>
  <c r="F24"/>
  <c r="E11"/>
  <c r="G12"/>
  <c r="F109"/>
  <c r="G109"/>
  <c r="F99"/>
  <c r="E95"/>
  <c r="C95"/>
  <c r="E84"/>
  <c r="G84" s="1"/>
  <c r="C53"/>
  <c r="I84"/>
  <c r="F84"/>
  <c r="E77"/>
  <c r="D77"/>
  <c r="I78"/>
  <c r="F33"/>
  <c r="D32"/>
  <c r="I33"/>
  <c r="F12"/>
  <c r="D11"/>
  <c r="I12"/>
  <c r="F95"/>
  <c r="H53"/>
  <c r="H11"/>
  <c r="H10" s="1"/>
  <c r="C78"/>
  <c r="C77" s="1"/>
  <c r="C76" s="1"/>
  <c r="D62"/>
  <c r="D60" s="1"/>
  <c r="I34"/>
  <c r="I13"/>
  <c r="F93"/>
  <c r="I91"/>
  <c r="I79"/>
  <c r="F79"/>
  <c r="F60" l="1"/>
  <c r="D54"/>
  <c r="I60"/>
  <c r="D10"/>
  <c r="I11"/>
  <c r="F11"/>
  <c r="D76"/>
  <c r="I77"/>
  <c r="F77"/>
  <c r="G11"/>
  <c r="E10"/>
  <c r="G10" s="1"/>
  <c r="G78"/>
  <c r="E62"/>
  <c r="I62"/>
  <c r="F62"/>
  <c r="I32"/>
  <c r="F32"/>
  <c r="G77"/>
  <c r="E76"/>
  <c r="G76" s="1"/>
  <c r="F78"/>
  <c r="G95"/>
  <c r="G62" l="1"/>
  <c r="E60"/>
  <c r="F76"/>
  <c r="I76"/>
  <c r="F10"/>
  <c r="I10"/>
  <c r="D53"/>
  <c r="I54"/>
  <c r="F54"/>
  <c r="F53" l="1"/>
  <c r="I53"/>
  <c r="G60"/>
  <c r="E54"/>
  <c r="G54" l="1"/>
  <c r="E53"/>
  <c r="G53" s="1"/>
</calcChain>
</file>

<file path=xl/sharedStrings.xml><?xml version="1.0" encoding="utf-8"?>
<sst xmlns="http://schemas.openxmlformats.org/spreadsheetml/2006/main" count="218" uniqueCount="134">
  <si>
    <t>Thủ trưởng đơn vị</t>
  </si>
  <si>
    <t>Ngày 15  tháng 10  năm 2018</t>
  </si>
  <si>
    <t>Ngày       tháng       năm 2018</t>
  </si>
  <si>
    <t>Thực hiện chế độ công khai tài chính theo Thông tư số 61/2017/TT-BTC ngày 15/6/2017 của Bộ Tài chính</t>
  </si>
  <si>
    <t>Nguồn KP Ủy thác (Số dư tiền gửi)</t>
  </si>
  <si>
    <t>Nguồn Quỹ BTĐB chuyển về</t>
  </si>
  <si>
    <t>Nguồn trích 40% THCCTL (đảm bảo mức lương 1,3triệu)</t>
  </si>
  <si>
    <t>Dự toán chi nguồn khác</t>
  </si>
  <si>
    <t>III</t>
  </si>
  <si>
    <t>Chương trình mục tiêu quốc gia xây dựng nông thôn mới giai đoạn 2016-2020</t>
  </si>
  <si>
    <t>4.1</t>
  </si>
  <si>
    <t>Chi chương trình mục tiêu quốc gia</t>
  </si>
  <si>
    <t>KP hỗ trợ Tết Nguyên Đán 2018</t>
  </si>
  <si>
    <t>3.1</t>
  </si>
  <si>
    <t xml:space="preserve">Chi Đảm bảo xã hội </t>
  </si>
  <si>
    <t>KP trang bị đèn Led (chuyển nguồn 2017) -N15</t>
  </si>
  <si>
    <t>2.2.5</t>
  </si>
  <si>
    <t>KP Đảm bảo TTATGT của Thanh tra Sở GTVT</t>
  </si>
  <si>
    <t>2.2.4</t>
  </si>
  <si>
    <t>KP hoạt động của Trạm KTTT xe LĐ</t>
  </si>
  <si>
    <t>2.2.3</t>
  </si>
  <si>
    <t>KP sửa đèn Led</t>
  </si>
  <si>
    <t>2.2.2</t>
  </si>
  <si>
    <t>KP kiểm tra xử lý lục bình</t>
  </si>
  <si>
    <t>2.2.1</t>
  </si>
  <si>
    <t>KP không thực hiện chế độ tự chủ</t>
  </si>
  <si>
    <t>2.2</t>
  </si>
  <si>
    <t>KP tiết kiệm 10% THCCTL- TC13.14</t>
  </si>
  <si>
    <t>2.1.2</t>
  </si>
  <si>
    <t>KP hoạt động của Cảng vụ ĐTNĐ</t>
  </si>
  <si>
    <t>2.1.1</t>
  </si>
  <si>
    <t>KP thực hiện chế độ tự chủ</t>
  </si>
  <si>
    <t>2.1</t>
  </si>
  <si>
    <t>Chi sự nghiệp kinh tế</t>
  </si>
  <si>
    <t>KP duy trì áp dụng hệ thống quản lý chất lượng năm 2018</t>
  </si>
  <si>
    <t>1.2.10</t>
  </si>
  <si>
    <t>KP tiết kiệm 10% THCCTL- TC12.14</t>
  </si>
  <si>
    <t>2.1.9</t>
  </si>
  <si>
    <t>KP hoạt động của nhóm công tác thực hiện những giải pháp mang tính đột phá về phát triển KT-XH lĩnh vực hạ tầng giao thông</t>
  </si>
  <si>
    <t>2.1.8</t>
  </si>
  <si>
    <t>KP chi cho công tác thu lệ phí</t>
  </si>
  <si>
    <t>2.1.7</t>
  </si>
  <si>
    <t>KP chi mua sắm, sửa chữa</t>
  </si>
  <si>
    <t>2.1.6</t>
  </si>
  <si>
    <t>KP chi cho bộ phận tiếp nhận và trả kết quả</t>
  </si>
  <si>
    <t>2.1.5</t>
  </si>
  <si>
    <t>KP thuê tư vấn lập chỉ số giá xây dựng</t>
  </si>
  <si>
    <t>2.1.4</t>
  </si>
  <si>
    <t>KP đối nội, đối ngoại</t>
  </si>
  <si>
    <t>2.1.3</t>
  </si>
  <si>
    <t>KP hoạt động của tổ chức cơ sở Đảng</t>
  </si>
  <si>
    <t>KP chi cho CB làm đầu mối KSTTHC</t>
  </si>
  <si>
    <t>1.1.5</t>
  </si>
  <si>
    <t>Chi khác</t>
  </si>
  <si>
    <t>1.1.4</t>
  </si>
  <si>
    <t>Chi mua sắm, sữa chữa</t>
  </si>
  <si>
    <t>1.1.3</t>
  </si>
  <si>
    <t>Chi hàng hóa dịch vụ</t>
  </si>
  <si>
    <t>1.1.2</t>
  </si>
  <si>
    <t>Chi thanh toán cá nhân</t>
  </si>
  <si>
    <t>1.1.1</t>
  </si>
  <si>
    <t>1.1</t>
  </si>
  <si>
    <t>Chi quản lý hành chính</t>
  </si>
  <si>
    <t>Dự toán chi NSNN</t>
  </si>
  <si>
    <t>II</t>
  </si>
  <si>
    <t>d</t>
  </si>
  <si>
    <t>c</t>
  </si>
  <si>
    <t>b</t>
  </si>
  <si>
    <t>a</t>
  </si>
  <si>
    <t>3.2.2</t>
  </si>
  <si>
    <t>3.2.1</t>
  </si>
  <si>
    <t>3.2</t>
  </si>
  <si>
    <t>3.1.2</t>
  </si>
  <si>
    <t>3.1.1</t>
  </si>
  <si>
    <t>Chi sự nghiệp</t>
  </si>
  <si>
    <t>Chi từ nguồn thu phí được để lại</t>
  </si>
  <si>
    <t>Phí trọng tải</t>
  </si>
  <si>
    <t>2.2.7</t>
  </si>
  <si>
    <r>
      <t>Thu phí thẩm định kết quả đấu thầu (</t>
    </r>
    <r>
      <rPr>
        <b/>
        <sz val="9"/>
        <rFont val="Times New Roman"/>
        <family val="1"/>
        <charset val="163"/>
      </rPr>
      <t>W1</t>
    </r>
    <r>
      <rPr>
        <sz val="9"/>
        <rFont val="Times New Roman"/>
        <family val="1"/>
        <charset val="163"/>
      </rPr>
      <t>)</t>
    </r>
  </si>
  <si>
    <t>2.2.6</t>
  </si>
  <si>
    <r>
      <t>Thu phí thẩm định thiết kế cải tạo xe (</t>
    </r>
    <r>
      <rPr>
        <b/>
        <sz val="9"/>
        <rFont val="Times New Roman"/>
        <family val="1"/>
        <charset val="163"/>
      </rPr>
      <t>K</t>
    </r>
    <r>
      <rPr>
        <sz val="9"/>
        <rFont val="Times New Roman"/>
        <family val="1"/>
        <charset val="163"/>
      </rPr>
      <t>)</t>
    </r>
  </si>
  <si>
    <t>Phí thẩm tra, thẩm định cấp phép HĐ BTNĐ (Q2)</t>
  </si>
  <si>
    <r>
      <t xml:space="preserve">Phí thåm tra thiết kế công trình </t>
    </r>
    <r>
      <rPr>
        <b/>
        <sz val="9"/>
        <rFont val="Times New Roman"/>
        <family val="1"/>
        <charset val="163"/>
      </rPr>
      <t>(W2)</t>
    </r>
  </si>
  <si>
    <r>
      <t>Phí sát hạch lái xe cơ giới đường bộ Môtô</t>
    </r>
    <r>
      <rPr>
        <b/>
        <sz val="9"/>
        <rFont val="Times New Roman"/>
        <family val="1"/>
        <charset val="163"/>
      </rPr>
      <t xml:space="preserve"> (X)</t>
    </r>
  </si>
  <si>
    <r>
      <t xml:space="preserve">Phí sát hạch lái xe cơ giới đường bộ Ôtô </t>
    </r>
    <r>
      <rPr>
        <b/>
        <sz val="9"/>
        <rFont val="Times New Roman"/>
        <family val="1"/>
        <charset val="163"/>
      </rPr>
      <t>(I)</t>
    </r>
  </si>
  <si>
    <t>Phí</t>
  </si>
  <si>
    <t>Lệ phí ra vào cảng, bến thủy nội địa</t>
  </si>
  <si>
    <t>2.1.11</t>
  </si>
  <si>
    <r>
      <t>Thu lệ phí cấp GP Vận tải liên vận (</t>
    </r>
    <r>
      <rPr>
        <b/>
        <sz val="9"/>
        <rFont val="Times New Roman"/>
        <family val="1"/>
        <charset val="163"/>
      </rPr>
      <t>N</t>
    </r>
    <r>
      <rPr>
        <sz val="9"/>
        <rFont val="Times New Roman"/>
        <family val="1"/>
        <charset val="163"/>
      </rPr>
      <t>)</t>
    </r>
  </si>
  <si>
    <t>2.1.10</t>
  </si>
  <si>
    <r>
      <t>Thu lệ phí cấp GP Bến thuỷ nội địa (</t>
    </r>
    <r>
      <rPr>
        <b/>
        <sz val="9"/>
        <rFont val="Times New Roman"/>
        <family val="1"/>
        <charset val="163"/>
      </rPr>
      <t>Q</t>
    </r>
    <r>
      <rPr>
        <sz val="9"/>
        <rFont val="Times New Roman"/>
        <family val="1"/>
        <charset val="163"/>
      </rPr>
      <t>)</t>
    </r>
  </si>
  <si>
    <r>
      <t>Thu lệ phí cấp CN BĐKTCLAT, TĐTK xe cơ giới (</t>
    </r>
    <r>
      <rPr>
        <b/>
        <sz val="9"/>
        <rFont val="Times New Roman"/>
        <family val="1"/>
        <charset val="163"/>
      </rPr>
      <t>Z2</t>
    </r>
    <r>
      <rPr>
        <sz val="9"/>
        <rFont val="Times New Roman"/>
        <family val="1"/>
        <charset val="163"/>
      </rPr>
      <t>)</t>
    </r>
  </si>
  <si>
    <r>
      <t xml:space="preserve">Thu lệ phí cấp GP sử dụng ôtô tập lái ( </t>
    </r>
    <r>
      <rPr>
        <b/>
        <sz val="9"/>
        <rFont val="Times New Roman"/>
        <family val="1"/>
        <charset val="163"/>
      </rPr>
      <t>S</t>
    </r>
    <r>
      <rPr>
        <sz val="9"/>
        <rFont val="Times New Roman"/>
        <family val="1"/>
        <charset val="163"/>
      </rPr>
      <t xml:space="preserve"> )</t>
    </r>
  </si>
  <si>
    <r>
      <t>Lệ phí cấp CN đặng ký PT TNĐ</t>
    </r>
    <r>
      <rPr>
        <b/>
        <sz val="9"/>
        <rFont val="Times New Roman"/>
        <family val="1"/>
        <charset val="163"/>
      </rPr>
      <t xml:space="preserve"> (V)</t>
    </r>
  </si>
  <si>
    <r>
      <t xml:space="preserve">Lệ phí cấp, đổi bằng thuyền, máy trưởng </t>
    </r>
    <r>
      <rPr>
        <b/>
        <sz val="9"/>
        <rFont val="Times New Roman"/>
        <family val="1"/>
        <charset val="163"/>
      </rPr>
      <t>(O)</t>
    </r>
  </si>
  <si>
    <r>
      <t>Lệ phí cấp CN đăng ký và biển số xe</t>
    </r>
    <r>
      <rPr>
        <b/>
        <sz val="9"/>
        <rFont val="Times New Roman"/>
        <family val="1"/>
        <charset val="163"/>
      </rPr>
      <t xml:space="preserve"> (U1)</t>
    </r>
  </si>
  <si>
    <r>
      <t>Lệ phí đóng lại số khung, số máy</t>
    </r>
    <r>
      <rPr>
        <b/>
        <sz val="9"/>
        <rFont val="Times New Roman"/>
        <family val="1"/>
        <charset val="163"/>
      </rPr>
      <t xml:space="preserve"> (U2)</t>
    </r>
  </si>
  <si>
    <t>Lệ phí cấp giấy phép kinh doanh vận tải bằng Ô tô (A)</t>
  </si>
  <si>
    <r>
      <t>Lệ phí cấp, đổi GPLX</t>
    </r>
    <r>
      <rPr>
        <b/>
        <sz val="9"/>
        <rFont val="Times New Roman"/>
        <family val="1"/>
        <charset val="163"/>
      </rPr>
      <t xml:space="preserve"> (J)</t>
    </r>
  </si>
  <si>
    <t>Lệ phí</t>
  </si>
  <si>
    <t>Số PLP nộp NSNN</t>
  </si>
  <si>
    <t>1.2.7</t>
  </si>
  <si>
    <t>1.2.6</t>
  </si>
  <si>
    <t>1.2.5</t>
  </si>
  <si>
    <t>1.2.4</t>
  </si>
  <si>
    <t>1.2.3</t>
  </si>
  <si>
    <t>1.2.2</t>
  </si>
  <si>
    <t>1.2.1</t>
  </si>
  <si>
    <t>1.2</t>
  </si>
  <si>
    <t>1.1.11</t>
  </si>
  <si>
    <t>1.1.10</t>
  </si>
  <si>
    <t>1.1.9</t>
  </si>
  <si>
    <t>1.1.8</t>
  </si>
  <si>
    <t>1.1.7</t>
  </si>
  <si>
    <t>1.1.6</t>
  </si>
  <si>
    <t>Số thu PLP</t>
  </si>
  <si>
    <t>Tổng số thu, chi, nộp ngân sách PLP</t>
  </si>
  <si>
    <t>I</t>
  </si>
  <si>
    <t>Lũy kế</t>
  </si>
  <si>
    <t>Kỳ này</t>
  </si>
  <si>
    <t>Cùng kỳ năm trước</t>
  </si>
  <si>
    <t>Cùng kỳ năm trước
(Ẩn, Số tiền)</t>
  </si>
  <si>
    <t>Dự toán</t>
  </si>
  <si>
    <t>So Sánh (%)</t>
  </si>
  <si>
    <t xml:space="preserve">Số thực hiện </t>
  </si>
  <si>
    <t>Dự toán năm</t>
  </si>
  <si>
    <t>Chỉ tiêu</t>
  </si>
  <si>
    <t>STT</t>
  </si>
  <si>
    <t>Đơn vị: VP Sở Giao thông Vận tải</t>
  </si>
  <si>
    <t>QUÝ III- NĂM 2018</t>
  </si>
  <si>
    <t>ĐÁNH GIÁ THỰC HIỆN DỰ TOÁN THU- CHI NGÂN SÁCH</t>
  </si>
  <si>
    <t>Chöông: 421</t>
  </si>
  <si>
    <t>Biểu số 3</t>
  </si>
  <si>
    <t>Đơn vị: Sở Giao thông Vận tải Tây Ninh</t>
  </si>
</sst>
</file>

<file path=xl/styles.xml><?xml version="1.0" encoding="utf-8"?>
<styleSheet xmlns="http://schemas.openxmlformats.org/spreadsheetml/2006/main">
  <numFmts count="8">
    <numFmt numFmtId="164" formatCode="_-* #,##0.00\ _F_B_-;\-* #,##0.00\ _F_B_-;_-* &quot;-&quot;??\ _F_B_-;_-@_-"/>
    <numFmt numFmtId="165" formatCode="&quot;\&quot;#,##0.00;[Red]&quot;\&quot;&quot;\&quot;&quot;\&quot;&quot;\&quot;&quot;\&quot;&quot;\&quot;\-#,##0.00"/>
    <numFmt numFmtId="166" formatCode="&quot;\&quot;#,##0;[Red]&quot;\&quot;&quot;\&quot;\-#,##0"/>
    <numFmt numFmtId="167" formatCode="_-* #,##0.00_-;\-* #,##0.00_-;_-* &quot;-&quot;??_-;_-@_-"/>
    <numFmt numFmtId="168" formatCode="_-* #,##0\ &quot;€&quot;_-;\-* #,##0\ &quot;€&quot;_-;_-* &quot;-&quot;\ &quot;€&quot;_-;_-@_-"/>
    <numFmt numFmtId="169" formatCode="\$#,##0\ ;\(\$#,##0\)"/>
    <numFmt numFmtId="170" formatCode="&quot;\&quot;#,##0.00;[Red]&quot;\&quot;\-#,##0.00"/>
    <numFmt numFmtId="171" formatCode="&quot;\&quot;#,##0;[Red]&quot;\&quot;\-#,##0"/>
  </numFmts>
  <fonts count="49">
    <font>
      <sz val="10"/>
      <name val="VNI-Times"/>
    </font>
    <font>
      <sz val="10"/>
      <name val="VNI-Times"/>
    </font>
    <font>
      <sz val="12"/>
      <name val="VNI-Times"/>
    </font>
    <font>
      <sz val="11"/>
      <name val="VNI-Times"/>
    </font>
    <font>
      <sz val="11"/>
      <name val="Times New Roman"/>
      <family val="1"/>
      <charset val="163"/>
    </font>
    <font>
      <i/>
      <sz val="11"/>
      <name val="Times New Roman"/>
      <family val="1"/>
      <charset val="163"/>
    </font>
    <font>
      <b/>
      <sz val="11"/>
      <name val="Times New Roman"/>
      <family val="1"/>
      <charset val="163"/>
    </font>
    <font>
      <sz val="9"/>
      <color rgb="FFFF0000"/>
      <name val="VNI-Times"/>
    </font>
    <font>
      <sz val="9"/>
      <name val="VNI-Times"/>
    </font>
    <font>
      <sz val="9"/>
      <name val="Arial"/>
      <family val="2"/>
    </font>
    <font>
      <sz val="8"/>
      <color rgb="FFFF0000"/>
      <name val="Arial"/>
      <family val="2"/>
    </font>
    <font>
      <sz val="8"/>
      <name val="Arial"/>
      <family val="2"/>
    </font>
    <font>
      <sz val="9"/>
      <name val="Times New Roman"/>
      <family val="1"/>
      <charset val="163"/>
    </font>
    <font>
      <b/>
      <sz val="8"/>
      <name val="Arial"/>
      <family val="2"/>
    </font>
    <font>
      <b/>
      <sz val="9"/>
      <name val="Times New Roman"/>
      <family val="1"/>
      <charset val="163"/>
    </font>
    <font>
      <b/>
      <sz val="9"/>
      <name val="Arial"/>
      <family val="2"/>
    </font>
    <font>
      <b/>
      <sz val="12"/>
      <name val="VNI-Times"/>
    </font>
    <font>
      <b/>
      <i/>
      <sz val="12"/>
      <name val="VNI-Times"/>
    </font>
    <font>
      <b/>
      <i/>
      <sz val="8"/>
      <name val="Arial"/>
      <family val="2"/>
    </font>
    <font>
      <b/>
      <i/>
      <sz val="9"/>
      <name val="Times New Roman"/>
      <family val="1"/>
      <charset val="163"/>
    </font>
    <font>
      <b/>
      <i/>
      <sz val="9"/>
      <name val="Arial"/>
      <family val="2"/>
    </font>
    <font>
      <sz val="8"/>
      <color theme="1"/>
      <name val="Arial"/>
      <family val="2"/>
    </font>
    <font>
      <sz val="9"/>
      <color theme="1"/>
      <name val="Times New Roman"/>
      <family val="1"/>
      <charset val="163"/>
    </font>
    <font>
      <sz val="9"/>
      <color theme="1"/>
      <name val="Arial"/>
      <family val="2"/>
      <charset val="163"/>
    </font>
    <font>
      <sz val="9"/>
      <name val="Arial"/>
      <family val="2"/>
      <charset val="163"/>
    </font>
    <font>
      <i/>
      <sz val="9"/>
      <name val="VNI-Times"/>
    </font>
    <font>
      <sz val="9"/>
      <color theme="1"/>
      <name val="Arial"/>
      <family val="2"/>
    </font>
    <font>
      <b/>
      <sz val="8"/>
      <color theme="1"/>
      <name val="Arial"/>
      <family val="2"/>
    </font>
    <font>
      <b/>
      <i/>
      <sz val="9"/>
      <color theme="1"/>
      <name val="Times New Roman"/>
      <family val="1"/>
      <charset val="163"/>
    </font>
    <font>
      <b/>
      <sz val="9"/>
      <color theme="1"/>
      <name val="Arial"/>
      <family val="2"/>
    </font>
    <font>
      <b/>
      <i/>
      <sz val="9"/>
      <name val="Arial"/>
      <family val="2"/>
      <charset val="163"/>
    </font>
    <font>
      <sz val="12"/>
      <name val="Times New Roman"/>
      <family val="1"/>
      <charset val="163"/>
    </font>
    <font>
      <sz val="8"/>
      <name val="Times New Roman"/>
      <family val="1"/>
      <charset val="163"/>
    </font>
    <font>
      <b/>
      <u/>
      <sz val="8"/>
      <name val="Arial"/>
      <family val="2"/>
    </font>
    <font>
      <b/>
      <u/>
      <sz val="9"/>
      <name val="Times New Roman"/>
      <family val="1"/>
      <charset val="163"/>
    </font>
    <font>
      <b/>
      <sz val="8"/>
      <name val="Times New Roman"/>
      <family val="1"/>
      <charset val="163"/>
    </font>
    <font>
      <b/>
      <sz val="12"/>
      <name val="Times New Roman"/>
      <family val="1"/>
      <charset val="163"/>
    </font>
    <font>
      <b/>
      <sz val="9"/>
      <name val="VNI-Times"/>
    </font>
    <font>
      <sz val="10"/>
      <name val="Arial"/>
      <family val="2"/>
    </font>
    <font>
      <sz val="14"/>
      <name val="??"/>
      <family val="3"/>
      <charset val="129"/>
    </font>
    <font>
      <sz val="10"/>
      <name val="???"/>
      <family val="3"/>
      <charset val="129"/>
    </font>
    <font>
      <i/>
      <sz val="12"/>
      <name val="VNI-Times"/>
    </font>
    <font>
      <sz val="10"/>
      <name val="VNI-Aptima"/>
    </font>
    <font>
      <b/>
      <sz val="12"/>
      <name val="Arial"/>
      <family val="2"/>
    </font>
    <font>
      <b/>
      <sz val="12"/>
      <name val="VN-NTime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1" fillId="0" borderId="0"/>
    <xf numFmtId="165" fontId="38" fillId="0" borderId="0" applyFont="0" applyFill="0" applyBorder="0" applyAlignment="0" applyProtection="0"/>
    <xf numFmtId="0" fontId="39" fillId="0" borderId="0" applyFont="0" applyFill="0" applyBorder="0" applyAlignment="0" applyProtection="0"/>
    <xf numFmtId="166" fontId="38" fillId="0" borderId="0" applyFont="0" applyFill="0" applyBorder="0" applyAlignment="0" applyProtection="0"/>
    <xf numFmtId="40" fontId="39" fillId="0" borderId="0" applyFont="0" applyFill="0" applyBorder="0" applyAlignment="0" applyProtection="0"/>
    <xf numFmtId="38" fontId="39" fillId="0" borderId="0" applyFont="0" applyFill="0" applyBorder="0" applyAlignment="0" applyProtection="0"/>
    <xf numFmtId="10" fontId="38" fillId="0" borderId="0" applyFont="0" applyFill="0" applyBorder="0" applyAlignment="0" applyProtection="0"/>
    <xf numFmtId="0" fontId="40" fillId="0" borderId="0"/>
    <xf numFmtId="167" fontId="41" fillId="0" borderId="0"/>
    <xf numFmtId="164" fontId="41" fillId="0" borderId="0"/>
    <xf numFmtId="168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3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" fontId="42" fillId="0" borderId="2" applyBorder="0"/>
    <xf numFmtId="0" fontId="38" fillId="0" borderId="0" applyFont="0" applyFill="0" applyBorder="0" applyAlignment="0" applyProtection="0"/>
    <xf numFmtId="2" fontId="38" fillId="0" borderId="0" applyFont="0" applyFill="0" applyBorder="0" applyAlignment="0" applyProtection="0"/>
    <xf numFmtId="0" fontId="43" fillId="0" borderId="13" applyNumberFormat="0" applyAlignment="0" applyProtection="0">
      <alignment horizontal="left" vertical="center"/>
    </xf>
    <xf numFmtId="0" fontId="43" fillId="0" borderId="14">
      <alignment horizontal="left" vertical="center"/>
    </xf>
    <xf numFmtId="0" fontId="44" fillId="0" borderId="10" applyNumberFormat="0" applyFont="0" applyFill="0" applyBorder="0" applyAlignment="0">
      <alignment horizontal="center"/>
    </xf>
    <xf numFmtId="40" fontId="45" fillId="0" borderId="0" applyFont="0" applyFill="0" applyBorder="0" applyAlignment="0" applyProtection="0"/>
    <xf numFmtId="38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10" fontId="38" fillId="0" borderId="0" applyFont="0" applyFill="0" applyBorder="0" applyAlignment="0" applyProtection="0"/>
    <xf numFmtId="0" fontId="46" fillId="0" borderId="0"/>
    <xf numFmtId="166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70" fontId="47" fillId="0" borderId="0" applyFont="0" applyFill="0" applyBorder="0" applyAlignment="0" applyProtection="0"/>
    <xf numFmtId="171" fontId="47" fillId="0" borderId="0" applyFont="0" applyFill="0" applyBorder="0" applyAlignment="0" applyProtection="0"/>
    <xf numFmtId="0" fontId="48" fillId="0" borderId="0"/>
  </cellStyleXfs>
  <cellXfs count="84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0" fontId="4" fillId="0" borderId="0" xfId="0" applyFont="1"/>
    <xf numFmtId="3" fontId="4" fillId="0" borderId="0" xfId="0" applyNumberFormat="1" applyFont="1" applyBorder="1"/>
    <xf numFmtId="3" fontId="3" fillId="0" borderId="0" xfId="0" applyNumberFormat="1" applyFont="1" applyBorder="1"/>
    <xf numFmtId="0" fontId="5" fillId="0" borderId="0" xfId="0" applyFont="1" applyBorder="1"/>
    <xf numFmtId="0" fontId="2" fillId="0" borderId="0" xfId="0" applyFont="1" applyBorder="1" applyAlignment="1">
      <alignment horizontal="center"/>
    </xf>
    <xf numFmtId="3" fontId="6" fillId="0" borderId="0" xfId="0" applyNumberFormat="1" applyFont="1" applyBorder="1" applyAlignment="1">
      <alignment horizontal="center"/>
    </xf>
    <xf numFmtId="3" fontId="5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wrapText="1"/>
    </xf>
    <xf numFmtId="0" fontId="2" fillId="0" borderId="0" xfId="0" applyFont="1" applyFill="1"/>
    <xf numFmtId="3" fontId="7" fillId="0" borderId="1" xfId="0" applyNumberFormat="1" applyFont="1" applyFill="1" applyBorder="1"/>
    <xf numFmtId="0" fontId="8" fillId="0" borderId="2" xfId="0" applyFont="1" applyFill="1" applyBorder="1" applyAlignment="1">
      <alignment wrapText="1"/>
    </xf>
    <xf numFmtId="0" fontId="9" fillId="0" borderId="1" xfId="0" applyFont="1" applyFill="1" applyBorder="1" applyAlignment="1">
      <alignment horizontal="center"/>
    </xf>
    <xf numFmtId="9" fontId="10" fillId="0" borderId="3" xfId="2" applyFont="1" applyBorder="1"/>
    <xf numFmtId="3" fontId="10" fillId="0" borderId="3" xfId="0" applyNumberFormat="1" applyFont="1" applyBorder="1"/>
    <xf numFmtId="9" fontId="11" fillId="0" borderId="3" xfId="2" applyFont="1" applyBorder="1"/>
    <xf numFmtId="3" fontId="11" fillId="0" borderId="4" xfId="0" applyNumberFormat="1" applyFont="1" applyBorder="1"/>
    <xf numFmtId="3" fontId="11" fillId="0" borderId="3" xfId="0" applyNumberFormat="1" applyFont="1" applyBorder="1"/>
    <xf numFmtId="3" fontId="11" fillId="0" borderId="4" xfId="1" applyNumberFormat="1" applyFont="1" applyBorder="1" applyAlignment="1">
      <alignment horizontal="right"/>
    </xf>
    <xf numFmtId="0" fontId="12" fillId="0" borderId="4" xfId="0" applyFont="1" applyBorder="1" applyAlignment="1">
      <alignment wrapText="1"/>
    </xf>
    <xf numFmtId="0" fontId="9" fillId="0" borderId="3" xfId="0" applyFont="1" applyBorder="1" applyAlignment="1">
      <alignment horizontal="center"/>
    </xf>
    <xf numFmtId="9" fontId="13" fillId="2" borderId="4" xfId="2" applyFont="1" applyFill="1" applyBorder="1"/>
    <xf numFmtId="3" fontId="13" fillId="2" borderId="4" xfId="0" applyNumberFormat="1" applyFont="1" applyFill="1" applyBorder="1"/>
    <xf numFmtId="0" fontId="14" fillId="2" borderId="4" xfId="0" applyFont="1" applyFill="1" applyBorder="1"/>
    <xf numFmtId="0" fontId="15" fillId="2" borderId="4" xfId="0" applyFont="1" applyFill="1" applyBorder="1" applyAlignment="1">
      <alignment horizontal="center"/>
    </xf>
    <xf numFmtId="0" fontId="16" fillId="0" borderId="0" xfId="0" applyFont="1"/>
    <xf numFmtId="9" fontId="13" fillId="0" borderId="3" xfId="2" applyFont="1" applyBorder="1"/>
    <xf numFmtId="3" fontId="13" fillId="0" borderId="3" xfId="0" applyNumberFormat="1" applyFont="1" applyBorder="1"/>
    <xf numFmtId="0" fontId="14" fillId="0" borderId="4" xfId="0" applyFont="1" applyBorder="1" applyAlignment="1">
      <alignment wrapText="1"/>
    </xf>
    <xf numFmtId="0" fontId="15" fillId="0" borderId="3" xfId="0" applyFont="1" applyBorder="1" applyAlignment="1">
      <alignment horizontal="center"/>
    </xf>
    <xf numFmtId="0" fontId="12" fillId="3" borderId="4" xfId="0" applyFont="1" applyFill="1" applyBorder="1" applyAlignment="1">
      <alignment wrapText="1"/>
    </xf>
    <xf numFmtId="3" fontId="2" fillId="0" borderId="0" xfId="0" applyNumberFormat="1" applyFont="1"/>
    <xf numFmtId="0" fontId="9" fillId="0" borderId="4" xfId="0" applyFont="1" applyBorder="1" applyAlignment="1">
      <alignment horizontal="center"/>
    </xf>
    <xf numFmtId="9" fontId="11" fillId="0" borderId="4" xfId="2" applyFont="1" applyBorder="1"/>
    <xf numFmtId="0" fontId="12" fillId="0" borderId="4" xfId="0" applyFont="1" applyBorder="1"/>
    <xf numFmtId="0" fontId="17" fillId="0" borderId="0" xfId="0" applyFont="1"/>
    <xf numFmtId="9" fontId="18" fillId="0" borderId="4" xfId="2" applyFont="1" applyBorder="1"/>
    <xf numFmtId="3" fontId="18" fillId="0" borderId="4" xfId="0" applyNumberFormat="1" applyFont="1" applyBorder="1"/>
    <xf numFmtId="0" fontId="19" fillId="0" borderId="4" xfId="0" applyFont="1" applyBorder="1"/>
    <xf numFmtId="0" fontId="20" fillId="0" borderId="4" xfId="0" applyFont="1" applyBorder="1" applyAlignment="1">
      <alignment horizontal="center"/>
    </xf>
    <xf numFmtId="9" fontId="13" fillId="0" borderId="4" xfId="2" applyFont="1" applyBorder="1"/>
    <xf numFmtId="3" fontId="13" fillId="0" borderId="4" xfId="0" applyNumberFormat="1" applyFont="1" applyBorder="1"/>
    <xf numFmtId="0" fontId="14" fillId="0" borderId="4" xfId="0" applyFont="1" applyBorder="1"/>
    <xf numFmtId="0" fontId="15" fillId="0" borderId="4" xfId="0" applyFont="1" applyBorder="1" applyAlignment="1">
      <alignment horizontal="center"/>
    </xf>
    <xf numFmtId="9" fontId="21" fillId="0" borderId="4" xfId="2" applyFont="1" applyBorder="1"/>
    <xf numFmtId="3" fontId="21" fillId="0" borderId="4" xfId="0" applyNumberFormat="1" applyFont="1" applyBorder="1"/>
    <xf numFmtId="0" fontId="22" fillId="0" borderId="4" xfId="0" applyFont="1" applyBorder="1"/>
    <xf numFmtId="0" fontId="23" fillId="0" borderId="4" xfId="0" applyFont="1" applyBorder="1" applyAlignment="1">
      <alignment horizontal="center"/>
    </xf>
    <xf numFmtId="0" fontId="22" fillId="0" borderId="4" xfId="0" applyFont="1" applyBorder="1" applyAlignment="1">
      <alignment wrapText="1"/>
    </xf>
    <xf numFmtId="0" fontId="24" fillId="0" borderId="4" xfId="0" applyFont="1" applyBorder="1" applyAlignment="1">
      <alignment horizontal="center"/>
    </xf>
    <xf numFmtId="3" fontId="25" fillId="0" borderId="0" xfId="0" applyNumberFormat="1" applyFont="1"/>
    <xf numFmtId="0" fontId="26" fillId="0" borderId="4" xfId="0" applyFont="1" applyBorder="1" applyAlignment="1">
      <alignment horizontal="center"/>
    </xf>
    <xf numFmtId="9" fontId="27" fillId="0" borderId="4" xfId="2" applyFont="1" applyBorder="1"/>
    <xf numFmtId="3" fontId="27" fillId="0" borderId="4" xfId="0" applyNumberFormat="1" applyFont="1" applyBorder="1"/>
    <xf numFmtId="0" fontId="28" fillId="0" borderId="4" xfId="0" applyFont="1" applyBorder="1"/>
    <xf numFmtId="0" fontId="29" fillId="0" borderId="4" xfId="0" applyFont="1" applyBorder="1" applyAlignment="1">
      <alignment horizontal="center"/>
    </xf>
    <xf numFmtId="0" fontId="30" fillId="0" borderId="4" xfId="0" applyFont="1" applyBorder="1" applyAlignment="1">
      <alignment horizontal="center"/>
    </xf>
    <xf numFmtId="3" fontId="12" fillId="0" borderId="4" xfId="3" applyNumberFormat="1" applyFont="1" applyBorder="1"/>
    <xf numFmtId="3" fontId="12" fillId="0" borderId="4" xfId="0" applyNumberFormat="1" applyFont="1" applyBorder="1"/>
    <xf numFmtId="3" fontId="12" fillId="0" borderId="4" xfId="0" applyNumberFormat="1" applyFont="1" applyFill="1" applyBorder="1"/>
    <xf numFmtId="3" fontId="12" fillId="0" borderId="4" xfId="3" applyNumberFormat="1" applyFont="1" applyFill="1" applyBorder="1"/>
    <xf numFmtId="0" fontId="2" fillId="0" borderId="0" xfId="0" applyFont="1" applyAlignment="1">
      <alignment horizontal="center" vertical="center"/>
    </xf>
    <xf numFmtId="0" fontId="32" fillId="0" borderId="0" xfId="0" applyFont="1" applyAlignment="1">
      <alignment horizontal="center" vertical="center"/>
    </xf>
    <xf numFmtId="9" fontId="33" fillId="4" borderId="5" xfId="2" applyFont="1" applyFill="1" applyBorder="1" applyAlignment="1">
      <alignment horizontal="right" vertical="center" wrapText="1"/>
    </xf>
    <xf numFmtId="3" fontId="33" fillId="4" borderId="5" xfId="0" applyNumberFormat="1" applyFont="1" applyFill="1" applyBorder="1" applyAlignment="1">
      <alignment horizontal="right" vertical="center" wrapText="1"/>
    </xf>
    <xf numFmtId="0" fontId="34" fillId="4" borderId="5" xfId="0" applyFont="1" applyFill="1" applyBorder="1" applyAlignment="1">
      <alignment horizontal="left" vertical="center"/>
    </xf>
    <xf numFmtId="0" fontId="8" fillId="4" borderId="5" xfId="0" applyFont="1" applyFill="1" applyBorder="1" applyAlignment="1">
      <alignment horizontal="center" vertical="center"/>
    </xf>
    <xf numFmtId="0" fontId="35" fillId="0" borderId="2" xfId="0" applyFont="1" applyBorder="1" applyAlignment="1">
      <alignment horizontal="center" vertical="center" wrapText="1"/>
    </xf>
    <xf numFmtId="0" fontId="35" fillId="0" borderId="6" xfId="0" applyFont="1" applyBorder="1" applyAlignment="1">
      <alignment horizontal="center" vertical="center" wrapText="1"/>
    </xf>
    <xf numFmtId="0" fontId="35" fillId="0" borderId="6" xfId="0" applyFont="1" applyBorder="1" applyAlignment="1">
      <alignment horizontal="center" vertical="center" wrapText="1"/>
    </xf>
    <xf numFmtId="0" fontId="35" fillId="0" borderId="7" xfId="0" applyFont="1" applyBorder="1" applyAlignment="1">
      <alignment horizontal="center" vertical="center" wrapText="1"/>
    </xf>
    <xf numFmtId="0" fontId="35" fillId="0" borderId="8" xfId="0" applyFont="1" applyBorder="1" applyAlignment="1">
      <alignment horizontal="center" vertical="center" wrapText="1"/>
    </xf>
    <xf numFmtId="0" fontId="35" fillId="0" borderId="9" xfId="0" applyFont="1" applyBorder="1" applyAlignment="1">
      <alignment horizontal="center" vertical="center" wrapText="1"/>
    </xf>
    <xf numFmtId="0" fontId="35" fillId="0" borderId="10" xfId="0" applyFont="1" applyBorder="1" applyAlignment="1">
      <alignment horizontal="center" vertical="center"/>
    </xf>
    <xf numFmtId="0" fontId="35" fillId="0" borderId="11" xfId="0" applyFont="1" applyBorder="1" applyAlignment="1">
      <alignment horizontal="center" vertical="center" wrapText="1"/>
    </xf>
    <xf numFmtId="0" fontId="35" fillId="0" borderId="12" xfId="0" applyFont="1" applyBorder="1" applyAlignment="1">
      <alignment horizontal="center" vertical="center" wrapText="1"/>
    </xf>
    <xf numFmtId="0" fontId="36" fillId="0" borderId="0" xfId="0" applyFont="1" applyAlignment="1">
      <alignment horizontal="center"/>
    </xf>
    <xf numFmtId="0" fontId="36" fillId="0" borderId="0" xfId="0" applyFont="1" applyAlignment="1">
      <alignment horizontal="center" wrapText="1"/>
    </xf>
    <xf numFmtId="0" fontId="8" fillId="0" borderId="0" xfId="0" applyFont="1"/>
    <xf numFmtId="0" fontId="37" fillId="0" borderId="0" xfId="0" applyFont="1" applyAlignment="1"/>
    <xf numFmtId="0" fontId="14" fillId="0" borderId="0" xfId="0" applyFont="1" applyAlignment="1">
      <alignment horizontal="left"/>
    </xf>
  </cellXfs>
  <cellStyles count="34">
    <cellStyle name="??" xfId="4"/>
    <cellStyle name="?? [0.00]_PRODUCT DETAIL Q1" xfId="5"/>
    <cellStyle name="?? [0]" xfId="6"/>
    <cellStyle name="???? [0.00]_PRODUCT DETAIL Q1" xfId="7"/>
    <cellStyle name="????_PRODUCT DETAIL Q1" xfId="8"/>
    <cellStyle name="???_HOBONG" xfId="9"/>
    <cellStyle name="??_(????)??????" xfId="10"/>
    <cellStyle name="=" xfId="11"/>
    <cellStyle name="=_Book1" xfId="12"/>
    <cellStyle name="Comma" xfId="1" builtinId="3"/>
    <cellStyle name="Comma 2" xfId="13"/>
    <cellStyle name="Comma 3" xfId="14"/>
    <cellStyle name="Comma0" xfId="15"/>
    <cellStyle name="Currency0" xfId="16"/>
    <cellStyle name="CHUONG" xfId="17"/>
    <cellStyle name="Date" xfId="18"/>
    <cellStyle name="Fixed" xfId="19"/>
    <cellStyle name="Header1" xfId="20"/>
    <cellStyle name="Header2" xfId="21"/>
    <cellStyle name="ÑONVÒ" xfId="22"/>
    <cellStyle name="Normal" xfId="0" builtinId="0"/>
    <cellStyle name="Normal_6.15.BAOCAOPLP" xfId="3"/>
    <cellStyle name="Percent" xfId="2" builtinId="5"/>
    <cellStyle name="똿뗦먛귟 [0.00]_PRODUCT DETAIL Q1" xfId="23"/>
    <cellStyle name="똿뗦먛귟_PRODUCT DETAIL Q1" xfId="24"/>
    <cellStyle name="믅됞 [0.00]_PRODUCT DETAIL Q1" xfId="25"/>
    <cellStyle name="믅됞_PRODUCT DETAIL Q1" xfId="26"/>
    <cellStyle name="백분율_HOBONG" xfId="27"/>
    <cellStyle name="뷭?_BOOKSHIP" xfId="28"/>
    <cellStyle name="콤마 [0]_1202" xfId="29"/>
    <cellStyle name="콤마_1202" xfId="30"/>
    <cellStyle name="통화 [0]_1202" xfId="31"/>
    <cellStyle name="통화_1202" xfId="32"/>
    <cellStyle name="표준_(정보부문)월별인원계획" xfId="3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21" Type="http://schemas.openxmlformats.org/officeDocument/2006/relationships/customXml" Target="../customXml/item3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9.xml"/><Relationship Id="rId19" Type="http://schemas.openxmlformats.org/officeDocument/2006/relationships/customXml" Target="../customXml/item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8.KHOANCHI%20moi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7\d\HUNG\LUUXLS\KHKTHUAT\CBINH\CDSPHAM5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7\d\LUUDIA\HUNG\LUUXLS\KHKTHUAT\CYEN\LUUXLS\KHKTHUAT\CBINH\CDSPHAM5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inh\d\NHUT\HO-SO-1999\THI%20XA\LE%20VAN%20TAM\BC-LE%20VAN%20TAM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7\d\CHIN\duthau-phongcanhsat\HUNG\LUUXLS\KHKTHUAT\CBINH\CDSPHAM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QI.18.CONGKHAITC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%20Backup/NNT/NNT.2018/SGTVT/1.SGTVT.2018/BAOCAO.2018/HMKP/18.KHOANC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QIII.18.CONGKHAITC%20moi%20-%20web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7\d\LUUDIA\HUNG\LUUXLS\KHKTHUAT\CYEN\LUUXLS\KHKTHUAT\CBINH\NKUBAN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7\d\LUUDIA\HUNG\LUUXLS\KHKTHUAT\CYEN\LUUXLS\KHKTHUAT\CBINH\NKUBAN8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microsoft.com/office/2006/relationships/xlExternalLinkPath/xlPathMissing" Target="HDONG_2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Xddd_n2\c\DATA\NHUT\DT_MAU\DU_TOAN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7\d\LUU\Dulieu\EXCEL\FILE_LE\Nam%202002\DMChau\DMChau\Khandai_DMC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HUCHIENDT2017"/>
      <sheetName val="TH.PHI.18"/>
      <sheetName val="TH.LEPHI.18"/>
      <sheetName val="TH.NSNN40%.18"/>
      <sheetName val="TH.NSNN.18"/>
      <sheetName val="BCKHOANCHI"/>
      <sheetName val="PHANBOQUY"/>
      <sheetName val="chiTANGTN"/>
      <sheetName val="XL4Poppy"/>
    </sheetNames>
    <sheetDataSet>
      <sheetData sheetId="0" refreshError="1"/>
      <sheetData sheetId="1">
        <row r="8">
          <cell r="F8">
            <v>1598760000</v>
          </cell>
          <cell r="L8">
            <v>529950000</v>
          </cell>
        </row>
        <row r="9">
          <cell r="F9">
            <v>617740000</v>
          </cell>
          <cell r="L9">
            <v>283030000</v>
          </cell>
        </row>
        <row r="10">
          <cell r="F10">
            <v>497187312</v>
          </cell>
          <cell r="L10">
            <v>96432312</v>
          </cell>
        </row>
        <row r="11">
          <cell r="F11">
            <v>9500000</v>
          </cell>
          <cell r="L11">
            <v>2600000</v>
          </cell>
        </row>
        <row r="13">
          <cell r="F13">
            <v>0</v>
          </cell>
          <cell r="L13">
            <v>0</v>
          </cell>
        </row>
        <row r="14">
          <cell r="F14">
            <v>66508000</v>
          </cell>
          <cell r="L14">
            <v>22350000</v>
          </cell>
        </row>
        <row r="15">
          <cell r="F15">
            <v>49718731</v>
          </cell>
          <cell r="L15">
            <v>9643231</v>
          </cell>
        </row>
        <row r="16">
          <cell r="F16">
            <v>950000</v>
          </cell>
          <cell r="L16">
            <v>260000</v>
          </cell>
        </row>
      </sheetData>
      <sheetData sheetId="2">
        <row r="8">
          <cell r="F8">
            <v>2883060000</v>
          </cell>
          <cell r="L8">
            <v>1097415000</v>
          </cell>
        </row>
        <row r="9">
          <cell r="F9">
            <v>14750000</v>
          </cell>
          <cell r="L9">
            <v>800000</v>
          </cell>
        </row>
        <row r="10">
          <cell r="F10">
            <v>350000</v>
          </cell>
          <cell r="L10">
            <v>250000</v>
          </cell>
        </row>
        <row r="11">
          <cell r="F11">
            <v>78850000</v>
          </cell>
          <cell r="L11">
            <v>29450000</v>
          </cell>
        </row>
        <row r="12">
          <cell r="F12">
            <v>550000</v>
          </cell>
          <cell r="L12">
            <v>400000</v>
          </cell>
        </row>
        <row r="13">
          <cell r="F13">
            <v>3430000</v>
          </cell>
          <cell r="L13">
            <v>1400000</v>
          </cell>
        </row>
      </sheetData>
      <sheetData sheetId="3" refreshError="1"/>
      <sheetData sheetId="4">
        <row r="12">
          <cell r="L12">
            <v>908873266</v>
          </cell>
        </row>
        <row r="43">
          <cell r="L43">
            <v>83845593</v>
          </cell>
        </row>
        <row r="84">
          <cell r="L84">
            <v>6401000</v>
          </cell>
        </row>
        <row r="123">
          <cell r="F123">
            <v>7320000</v>
          </cell>
          <cell r="L123">
            <v>3780000</v>
          </cell>
        </row>
        <row r="127">
          <cell r="F127">
            <v>27515200</v>
          </cell>
          <cell r="L127">
            <v>3566400</v>
          </cell>
        </row>
        <row r="144">
          <cell r="F144">
            <v>58000000</v>
          </cell>
        </row>
        <row r="152">
          <cell r="F152">
            <v>3600000</v>
          </cell>
          <cell r="L152">
            <v>1200000</v>
          </cell>
        </row>
        <row r="155">
          <cell r="F155">
            <v>35249500</v>
          </cell>
          <cell r="L155">
            <v>26761000</v>
          </cell>
        </row>
        <row r="164">
          <cell r="L164">
            <v>634358865</v>
          </cell>
        </row>
        <row r="186">
          <cell r="E186">
            <v>3420000000</v>
          </cell>
          <cell r="F186">
            <v>1940000000</v>
          </cell>
          <cell r="L186">
            <v>1940000000</v>
          </cell>
        </row>
        <row r="190">
          <cell r="E190">
            <v>254574000</v>
          </cell>
          <cell r="F190">
            <v>165000000</v>
          </cell>
          <cell r="L190">
            <v>165000000</v>
          </cell>
        </row>
        <row r="192">
          <cell r="E192">
            <v>92450000000</v>
          </cell>
          <cell r="F192">
            <v>34417494798</v>
          </cell>
          <cell r="L192">
            <v>14608567782</v>
          </cell>
        </row>
        <row r="193">
          <cell r="E193">
            <v>2093000000</v>
          </cell>
          <cell r="F193">
            <v>1263772000</v>
          </cell>
          <cell r="L193">
            <v>1263772000</v>
          </cell>
        </row>
      </sheetData>
      <sheetData sheetId="5">
        <row r="328">
          <cell r="F328">
            <v>16685000</v>
          </cell>
        </row>
        <row r="356">
          <cell r="E356">
            <v>20830000</v>
          </cell>
        </row>
      </sheetData>
      <sheetData sheetId="6" refreshError="1"/>
      <sheetData sheetId="7" refreshError="1"/>
      <sheetData sheetId="8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1 (2)"/>
      <sheetName val="Sheet1 (3)"/>
      <sheetName val="Sheet2"/>
      <sheetName val="Sheet3  "/>
      <sheetName val="Sheet1 (4)"/>
      <sheetName val="Sheet1 (5)"/>
      <sheetName val="Sheet1 (6)"/>
      <sheetName val="Sheet2 (2)"/>
      <sheetName val="kiem ke quy"/>
      <sheetName val="Sheet3"/>
      <sheetName val="00000000"/>
      <sheetName val="10000000"/>
      <sheetName val="XL4Popp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>
        <row r="16">
          <cell r="I16">
            <v>2415421.9700000002</v>
          </cell>
        </row>
      </sheetData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1 (2)"/>
      <sheetName val="Sheet1 (3)"/>
      <sheetName val="Sheet2"/>
      <sheetName val="Sheet3  "/>
      <sheetName val="Sheet1 (4)"/>
      <sheetName val="Sheet1 (5)"/>
      <sheetName val="Sheet1 (6)"/>
      <sheetName val="Sheet2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16">
          <cell r="I16">
            <v>2415421.9700000002</v>
          </cell>
          <cell r="J16">
            <v>301117.30999999994</v>
          </cell>
        </row>
      </sheetData>
      <sheetData sheetId="8" refreshError="1">
        <row r="15">
          <cell r="F15">
            <v>11357975.9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SL KPHI 1"/>
      <sheetName val="Sheet1"/>
      <sheetName val="BC (CU)"/>
      <sheetName val="BC L-V-Tam"/>
      <sheetName val="DG-K.PHI 1"/>
      <sheetName val="DG-K.PHI 2"/>
      <sheetName val="DG-K.PHI 3"/>
      <sheetName val="CONG-SUA"/>
      <sheetName val="DEN BU"/>
      <sheetName val="TH KPHI 1"/>
      <sheetName val="TH KPHI 2"/>
      <sheetName val="TH KPHI 3"/>
      <sheetName val="cong trai"/>
      <sheetName val="cong phai"/>
      <sheetName val="KCAU 2L (p.an 1)"/>
      <sheetName val="KCAU 3L (p.an 2)"/>
      <sheetName val="TH KPHI 2 (2)"/>
      <sheetName val="TH KPHI (chinh)"/>
      <sheetName val="CONG-LVT (CU)"/>
      <sheetName val="TH VLIEU 1"/>
      <sheetName val="BIA BCAO"/>
      <sheetName val="MUC LUC (D)"/>
      <sheetName val="CAC CT NAM 2004"/>
      <sheetName val="T3"/>
      <sheetName val="T4"/>
      <sheetName val="T5"/>
      <sheetName val="T6"/>
      <sheetName val="T7"/>
      <sheetName val="T8"/>
      <sheetName val="T9"/>
      <sheetName val="T10"/>
      <sheetName val="T11"/>
      <sheetName val="T12"/>
      <sheetName val="DThu"/>
      <sheetName val="Chart1"/>
      <sheetName val="THop Vtu"/>
      <sheetName val="XL4Poppy"/>
      <sheetName val="BC L_V_Tam"/>
      <sheetName val="Giathanh1m3BT"/>
      <sheetName val="Sheet2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/>
      <sheetData sheetId="36"/>
      <sheetData sheetId="37"/>
      <sheetData sheetId="38" refreshError="1"/>
      <sheetData sheetId="39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1 (2)"/>
      <sheetName val="Sheet1 (3)"/>
      <sheetName val="Sheet2"/>
      <sheetName val="Sheet3  "/>
      <sheetName val="Sheet1 (4)"/>
      <sheetName val="Sheet1 (5)"/>
      <sheetName val="Sheet1 (6)"/>
      <sheetName val="Sheet2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>
        <row r="16">
          <cell r="I16">
            <v>2415421.9700000002</v>
          </cell>
        </row>
      </sheetData>
      <sheetData sheetId="8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BS01.TT61.TH"/>
      <sheetName val="BS02.TT61.VPSO"/>
      <sheetName val="BS03.TT61.VPSO"/>
      <sheetName val="BS04.TT61.VPSO"/>
      <sheetName val="00000000"/>
    </sheetNames>
    <sheetDataSet>
      <sheetData sheetId="0" refreshError="1"/>
      <sheetData sheetId="1" refreshError="1"/>
      <sheetData sheetId="2" refreshError="1">
        <row r="60">
          <cell r="D60">
            <v>23962364</v>
          </cell>
        </row>
        <row r="61">
          <cell r="D61">
            <v>501245723</v>
          </cell>
        </row>
        <row r="62">
          <cell r="D62">
            <v>0</v>
          </cell>
        </row>
        <row r="63">
          <cell r="D63">
            <v>0</v>
          </cell>
        </row>
        <row r="86">
          <cell r="D86">
            <v>0</v>
          </cell>
        </row>
        <row r="91">
          <cell r="D91">
            <v>0</v>
          </cell>
        </row>
        <row r="92">
          <cell r="D92">
            <v>0</v>
          </cell>
        </row>
        <row r="103">
          <cell r="D103">
            <v>19800000</v>
          </cell>
        </row>
        <row r="107">
          <cell r="D107">
            <v>500000000</v>
          </cell>
        </row>
      </sheetData>
      <sheetData sheetId="3" refreshError="1"/>
      <sheetData sheetId="4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THUCHIENDT2017"/>
      <sheetName val="TH.PHI.18"/>
      <sheetName val="TH.LEPHI.18"/>
      <sheetName val="TH.NSNN40%.18"/>
      <sheetName val="TH.NSNN.18"/>
      <sheetName val="BCKHOANCHI"/>
      <sheetName val="PHANBOQUY"/>
      <sheetName val="chiTANGTN"/>
      <sheetName val="XL4Poppy"/>
      <sheetName val="ATM.TTN"/>
    </sheetNames>
    <sheetDataSet>
      <sheetData sheetId="0"/>
      <sheetData sheetId="1">
        <row r="26">
          <cell r="J26">
            <v>26344878</v>
          </cell>
        </row>
        <row r="52">
          <cell r="J52">
            <v>567812368</v>
          </cell>
        </row>
        <row r="93">
          <cell r="J93">
            <v>0</v>
          </cell>
        </row>
        <row r="103">
          <cell r="J103">
            <v>0</v>
          </cell>
        </row>
        <row r="121">
          <cell r="J121">
            <v>0</v>
          </cell>
        </row>
      </sheetData>
      <sheetData sheetId="2"/>
      <sheetData sheetId="3"/>
      <sheetData sheetId="4">
        <row r="137">
          <cell r="J137">
            <v>0</v>
          </cell>
        </row>
        <row r="158">
          <cell r="J158">
            <v>0</v>
          </cell>
        </row>
      </sheetData>
      <sheetData sheetId="5"/>
      <sheetData sheetId="6"/>
      <sheetData sheetId="7"/>
      <sheetData sheetId="8"/>
      <sheetData sheetId="9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BS01.TT61.TH"/>
      <sheetName val="BS02.TT61.VPSO"/>
      <sheetName val="00000000"/>
    </sheetNames>
    <sheetDataSet>
      <sheetData sheetId="0"/>
      <sheetData sheetId="1"/>
      <sheetData sheetId="2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Sheet1 (3)"/>
      <sheetName val="Sheet1 (4)"/>
      <sheetName val="Sheet1"/>
      <sheetName val="kiem ke quy"/>
      <sheetName val="Sheet3"/>
      <sheetName val="00000000"/>
      <sheetName val="10000000"/>
      <sheetName val="XL4Poppy"/>
    </sheetNames>
    <sheetDataSet>
      <sheetData sheetId="0" refreshError="1"/>
      <sheetData sheetId="1" refreshError="1">
        <row r="51">
          <cell r="J51">
            <v>12152369.620000003</v>
          </cell>
          <cell r="K51">
            <v>480591.08999999997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Sheet1 (3)"/>
      <sheetName val="Sheet1 (4)"/>
      <sheetName val="Sheet1 (5)"/>
      <sheetName val="Sheet9 (2)"/>
    </sheetNames>
    <sheetDataSet>
      <sheetData sheetId="0" refreshError="1"/>
      <sheetData sheetId="1" refreshError="1"/>
      <sheetData sheetId="2" refreshError="1"/>
      <sheetData sheetId="3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Sheet26"/>
      <sheetName val="Sheet52"/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5"/>
      <sheetName val="Sheet16"/>
      <sheetName val="Sheet17"/>
      <sheetName val="Sheet18"/>
      <sheetName val="Sheet20"/>
      <sheetName val="Sheet21"/>
      <sheetName val="Sheet22"/>
      <sheetName val="Sheet23"/>
      <sheetName val="Sheet24"/>
      <sheetName val="Sheet25"/>
      <sheetName val="Sheet19"/>
      <sheetName val="XDCB"/>
      <sheetName val="Sheet1 (6)"/>
      <sheetName val="XL4Poppy"/>
      <sheetName val="DI-EST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XDCB"/>
      <sheetName val="BANGTRA"/>
      <sheetName val="Sheet1"/>
      <sheetName val="Sheet2"/>
      <sheetName val="Sheet3"/>
      <sheetName val="C.SET"/>
      <sheetName val="DIEN"/>
      <sheetName val="NUOC"/>
      <sheetName val="LEPHIQUACAU"/>
      <sheetName val="Sheet5"/>
      <sheetName val="PTVL"/>
      <sheetName val="DIA CHI VL"/>
      <sheetName val="DON GIA"/>
      <sheetName val="VAN CHUYEN VT (2)"/>
      <sheetName val="THVL"/>
      <sheetName val="KINH PHI"/>
      <sheetName val="Sheet4"/>
      <sheetName val="Sheet4 (2)"/>
      <sheetName val="SL&amp;DATA"/>
      <sheetName val="KINH PHI (2)"/>
      <sheetName val="BC L-V-Tam"/>
      <sheetName val="gvl"/>
      <sheetName val="D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khoiluong"/>
      <sheetName val="vattu"/>
      <sheetName val="kinhphi"/>
      <sheetName val="dinhmuc"/>
      <sheetName val="khoan"/>
      <sheetName val="Sheet6"/>
      <sheetName val="XL4Poppy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3"/>
  <dimension ref="A1:L122"/>
  <sheetViews>
    <sheetView tabSelected="1" workbookViewId="0">
      <selection activeCell="D11" sqref="D11"/>
    </sheetView>
  </sheetViews>
  <sheetFormatPr defaultRowHeight="17.25"/>
  <cols>
    <col min="1" max="1" width="5.28515625" style="3" customWidth="1"/>
    <col min="2" max="2" width="41.85546875" style="2" customWidth="1"/>
    <col min="3" max="5" width="14.42578125" style="2" customWidth="1"/>
    <col min="6" max="6" width="7.85546875" style="2" customWidth="1"/>
    <col min="7" max="7" width="7.28515625" style="2" customWidth="1"/>
    <col min="8" max="8" width="14.42578125" style="2" hidden="1" customWidth="1"/>
    <col min="9" max="9" width="8.42578125" style="2" customWidth="1"/>
    <col min="10" max="10" width="13.7109375" style="1" bestFit="1" customWidth="1"/>
    <col min="11" max="11" width="9.140625" style="1"/>
    <col min="12" max="12" width="12.42578125" style="1" bestFit="1" customWidth="1"/>
    <col min="13" max="16384" width="9.140625" style="1"/>
  </cols>
  <sheetData>
    <row r="1" spans="1:12" s="81" customFormat="1" ht="13.5">
      <c r="A1" s="83" t="s">
        <v>133</v>
      </c>
      <c r="I1" s="81" t="s">
        <v>132</v>
      </c>
    </row>
    <row r="2" spans="1:12" s="81" customFormat="1" ht="13.5">
      <c r="A2" s="82" t="s">
        <v>131</v>
      </c>
    </row>
    <row r="3" spans="1:12" ht="18" customHeight="1">
      <c r="A3" s="80" t="s">
        <v>130</v>
      </c>
      <c r="B3" s="79"/>
      <c r="C3" s="79"/>
      <c r="D3" s="79"/>
      <c r="E3" s="79"/>
      <c r="F3" s="79"/>
      <c r="G3" s="79"/>
      <c r="H3" s="79"/>
      <c r="I3" s="79"/>
    </row>
    <row r="4" spans="1:12" ht="18" customHeight="1">
      <c r="A4" s="80" t="s">
        <v>129</v>
      </c>
      <c r="B4" s="80"/>
      <c r="C4" s="80"/>
      <c r="D4" s="80"/>
      <c r="E4" s="80"/>
      <c r="F4" s="80"/>
      <c r="G4" s="80"/>
      <c r="H4" s="80"/>
      <c r="I4" s="80"/>
    </row>
    <row r="5" spans="1:12" ht="18" customHeight="1">
      <c r="A5" s="80" t="s">
        <v>128</v>
      </c>
      <c r="B5" s="79"/>
      <c r="C5" s="79"/>
      <c r="D5" s="79"/>
      <c r="E5" s="79"/>
      <c r="F5" s="79"/>
      <c r="G5" s="79"/>
      <c r="H5" s="79"/>
      <c r="I5" s="79"/>
    </row>
    <row r="6" spans="1:12" ht="13.5" customHeight="1"/>
    <row r="7" spans="1:12" s="65" customFormat="1" ht="13.5" customHeight="1">
      <c r="A7" s="72" t="s">
        <v>127</v>
      </c>
      <c r="B7" s="72" t="s">
        <v>126</v>
      </c>
      <c r="C7" s="72" t="s">
        <v>125</v>
      </c>
      <c r="D7" s="78" t="s">
        <v>124</v>
      </c>
      <c r="E7" s="77"/>
      <c r="F7" s="76" t="s">
        <v>123</v>
      </c>
      <c r="G7" s="76"/>
      <c r="H7" s="76"/>
      <c r="I7" s="76"/>
    </row>
    <row r="8" spans="1:12" s="65" customFormat="1" ht="13.5" customHeight="1">
      <c r="A8" s="75"/>
      <c r="B8" s="75"/>
      <c r="C8" s="75"/>
      <c r="D8" s="72" t="s">
        <v>119</v>
      </c>
      <c r="E8" s="72" t="s">
        <v>118</v>
      </c>
      <c r="F8" s="74" t="s">
        <v>122</v>
      </c>
      <c r="G8" s="73"/>
      <c r="H8" s="72" t="s">
        <v>121</v>
      </c>
      <c r="I8" s="72" t="s">
        <v>120</v>
      </c>
    </row>
    <row r="9" spans="1:12" s="65" customFormat="1" ht="13.5" customHeight="1">
      <c r="A9" s="70"/>
      <c r="B9" s="70"/>
      <c r="C9" s="70"/>
      <c r="D9" s="70"/>
      <c r="E9" s="70"/>
      <c r="F9" s="71" t="s">
        <v>119</v>
      </c>
      <c r="G9" s="71" t="s">
        <v>118</v>
      </c>
      <c r="H9" s="70"/>
      <c r="I9" s="70"/>
    </row>
    <row r="10" spans="1:12" s="64" customFormat="1" ht="17.25" customHeight="1">
      <c r="A10" s="69" t="s">
        <v>117</v>
      </c>
      <c r="B10" s="68" t="s">
        <v>116</v>
      </c>
      <c r="C10" s="67">
        <f>SUM(C11)</f>
        <v>7532030000</v>
      </c>
      <c r="D10" s="67">
        <f>SUM(D11)</f>
        <v>2041727312</v>
      </c>
      <c r="E10" s="67">
        <f>SUM(E11)</f>
        <v>5704177312</v>
      </c>
      <c r="F10" s="66">
        <f>D10/C10</f>
        <v>0.27107264734739506</v>
      </c>
      <c r="G10" s="66">
        <f>E10/C10</f>
        <v>0.75732270211350727</v>
      </c>
      <c r="H10" s="67">
        <f>SUM(H11)</f>
        <v>1507760000</v>
      </c>
      <c r="I10" s="66">
        <f>D10/H10</f>
        <v>1.3541460922162678</v>
      </c>
      <c r="L10" s="65"/>
    </row>
    <row r="11" spans="1:12" s="28" customFormat="1" ht="17.25" customHeight="1">
      <c r="A11" s="46">
        <v>1</v>
      </c>
      <c r="B11" s="45" t="s">
        <v>115</v>
      </c>
      <c r="C11" s="44">
        <f>SUM(C12,C24)</f>
        <v>7532030000</v>
      </c>
      <c r="D11" s="44">
        <f>SUM(D12,D24)</f>
        <v>2041727312</v>
      </c>
      <c r="E11" s="44">
        <f>SUM(E12,E24)</f>
        <v>5704177312</v>
      </c>
      <c r="F11" s="43">
        <f>D11/C11</f>
        <v>0.27107264734739506</v>
      </c>
      <c r="G11" s="43">
        <f>E11/C11</f>
        <v>0.75732270211350727</v>
      </c>
      <c r="H11" s="44">
        <f>SUM(H12,H24)</f>
        <v>1507760000</v>
      </c>
      <c r="I11" s="43">
        <f>D11/H11</f>
        <v>1.3541460922162678</v>
      </c>
    </row>
    <row r="12" spans="1:12" s="28" customFormat="1" ht="17.25" customHeight="1">
      <c r="A12" s="46" t="s">
        <v>61</v>
      </c>
      <c r="B12" s="45" t="s">
        <v>99</v>
      </c>
      <c r="C12" s="44">
        <f>SUM(C13:C23)</f>
        <v>4508070000</v>
      </c>
      <c r="D12" s="44">
        <f>SUM(D13:D23)</f>
        <v>1129715000</v>
      </c>
      <c r="E12" s="44">
        <f>SUM(E13:E23)</f>
        <v>2980990000</v>
      </c>
      <c r="F12" s="43">
        <f>D12/C12</f>
        <v>0.25059837136512964</v>
      </c>
      <c r="G12" s="43">
        <f>E12/C12</f>
        <v>0.66125636913357599</v>
      </c>
      <c r="H12" s="44">
        <f>SUM(H13:H23)</f>
        <v>881230000</v>
      </c>
      <c r="I12" s="43">
        <f>D12/H12</f>
        <v>1.2819751937632626</v>
      </c>
    </row>
    <row r="13" spans="1:12" ht="17.25" customHeight="1">
      <c r="A13" s="35" t="s">
        <v>60</v>
      </c>
      <c r="B13" s="63" t="s">
        <v>98</v>
      </c>
      <c r="C13" s="19">
        <v>4413020000</v>
      </c>
      <c r="D13" s="19">
        <f>[1]TH.LEPHI.18!$L$8</f>
        <v>1097415000</v>
      </c>
      <c r="E13" s="19">
        <f>[1]TH.LEPHI.18!$F$8</f>
        <v>2883060000</v>
      </c>
      <c r="F13" s="36">
        <f>D13/C13</f>
        <v>0.2486766432057865</v>
      </c>
      <c r="G13" s="36">
        <f>E13/C13</f>
        <v>0.65330771217896133</v>
      </c>
      <c r="H13" s="19">
        <f>280530000+244620000+304830000</f>
        <v>829980000</v>
      </c>
      <c r="I13" s="36">
        <f>D13/H13</f>
        <v>1.3222186076772935</v>
      </c>
    </row>
    <row r="14" spans="1:12" ht="17.25" customHeight="1">
      <c r="A14" s="35" t="s">
        <v>58</v>
      </c>
      <c r="B14" s="63" t="s">
        <v>97</v>
      </c>
      <c r="C14" s="19"/>
      <c r="D14" s="19">
        <f>[1]TH.LEPHI.18!$L$9</f>
        <v>800000</v>
      </c>
      <c r="E14" s="19">
        <f>[1]TH.LEPHI.18!$F$9</f>
        <v>14750000</v>
      </c>
      <c r="F14" s="36"/>
      <c r="G14" s="36"/>
      <c r="H14" s="19">
        <f>9050000+7100000+4800000</f>
        <v>20950000</v>
      </c>
      <c r="I14" s="36">
        <f>D14/H14</f>
        <v>3.8186157517899763E-2</v>
      </c>
    </row>
    <row r="15" spans="1:12" ht="17.25" customHeight="1">
      <c r="A15" s="35" t="s">
        <v>56</v>
      </c>
      <c r="B15" s="60" t="s">
        <v>96</v>
      </c>
      <c r="C15" s="19">
        <v>250000</v>
      </c>
      <c r="D15" s="19">
        <f>[1]TH.LEPHI.18!$L$10</f>
        <v>250000</v>
      </c>
      <c r="E15" s="19">
        <f>[1]TH.LEPHI.18!$F$10</f>
        <v>350000</v>
      </c>
      <c r="F15" s="36">
        <f>D15/C15</f>
        <v>1</v>
      </c>
      <c r="G15" s="36">
        <f>E15/C15</f>
        <v>1.4</v>
      </c>
      <c r="H15" s="19">
        <v>100000</v>
      </c>
      <c r="I15" s="36"/>
    </row>
    <row r="16" spans="1:12" ht="17.25" customHeight="1">
      <c r="A16" s="35" t="s">
        <v>54</v>
      </c>
      <c r="B16" s="63" t="s">
        <v>95</v>
      </c>
      <c r="C16" s="19">
        <v>90000000</v>
      </c>
      <c r="D16" s="19">
        <f>[1]TH.LEPHI.18!$L$11</f>
        <v>29450000</v>
      </c>
      <c r="E16" s="19">
        <f>[1]TH.LEPHI.18!$F$11</f>
        <v>78850000</v>
      </c>
      <c r="F16" s="36">
        <f>D16/C16</f>
        <v>0.32722222222222225</v>
      </c>
      <c r="G16" s="36">
        <f>E16/C16</f>
        <v>0.87611111111111106</v>
      </c>
      <c r="H16" s="19">
        <f>4950000+15050000+9650000</f>
        <v>29650000</v>
      </c>
      <c r="I16" s="36">
        <f>D16/H16</f>
        <v>0.99325463743676223</v>
      </c>
    </row>
    <row r="17" spans="1:9" ht="17.25" customHeight="1">
      <c r="A17" s="35" t="s">
        <v>52</v>
      </c>
      <c r="B17" s="60" t="s">
        <v>94</v>
      </c>
      <c r="C17" s="19">
        <v>2000000</v>
      </c>
      <c r="D17" s="19">
        <f>[1]TH.LEPHI.18!$L$12</f>
        <v>400000</v>
      </c>
      <c r="E17" s="19">
        <f>[1]TH.LEPHI.18!$F$12</f>
        <v>550000</v>
      </c>
      <c r="F17" s="36">
        <f>D17/C17</f>
        <v>0.2</v>
      </c>
      <c r="G17" s="36">
        <f>E17/C17</f>
        <v>0.27500000000000002</v>
      </c>
      <c r="H17" s="19">
        <f>250000+300000</f>
        <v>550000</v>
      </c>
      <c r="I17" s="36">
        <f>D17/H17</f>
        <v>0.72727272727272729</v>
      </c>
    </row>
    <row r="18" spans="1:9" ht="17.25" customHeight="1">
      <c r="A18" s="35" t="s">
        <v>114</v>
      </c>
      <c r="B18" s="60" t="s">
        <v>93</v>
      </c>
      <c r="C18" s="19">
        <v>2800000</v>
      </c>
      <c r="D18" s="19">
        <f>[1]TH.LEPHI.18!$L$13</f>
        <v>1400000</v>
      </c>
      <c r="E18" s="19">
        <f>[1]TH.LEPHI.18!$F$13</f>
        <v>3430000</v>
      </c>
      <c r="F18" s="36">
        <f>D18/C18</f>
        <v>0.5</v>
      </c>
      <c r="G18" s="36">
        <f>E18/C18</f>
        <v>1.2250000000000001</v>
      </c>
      <c r="H18" s="19"/>
      <c r="I18" s="36"/>
    </row>
    <row r="19" spans="1:9" ht="17.25" customHeight="1">
      <c r="A19" s="35" t="s">
        <v>113</v>
      </c>
      <c r="B19" s="62" t="s">
        <v>92</v>
      </c>
      <c r="C19" s="19">
        <v>0</v>
      </c>
      <c r="D19" s="19">
        <v>0</v>
      </c>
      <c r="E19" s="19">
        <v>0</v>
      </c>
      <c r="F19" s="36"/>
      <c r="G19" s="36"/>
      <c r="H19" s="19"/>
      <c r="I19" s="36"/>
    </row>
    <row r="20" spans="1:9" ht="17.25" customHeight="1">
      <c r="A20" s="35" t="s">
        <v>112</v>
      </c>
      <c r="B20" s="61" t="s">
        <v>91</v>
      </c>
      <c r="C20" s="19">
        <v>0</v>
      </c>
      <c r="D20" s="19">
        <v>0</v>
      </c>
      <c r="E20" s="19">
        <v>0</v>
      </c>
      <c r="F20" s="36"/>
      <c r="G20" s="36"/>
      <c r="H20" s="19"/>
      <c r="I20" s="36"/>
    </row>
    <row r="21" spans="1:9" ht="17.25" customHeight="1">
      <c r="A21" s="35" t="s">
        <v>111</v>
      </c>
      <c r="B21" s="61" t="s">
        <v>90</v>
      </c>
      <c r="C21" s="19">
        <v>0</v>
      </c>
      <c r="D21" s="19">
        <v>0</v>
      </c>
      <c r="E21" s="19">
        <v>0</v>
      </c>
      <c r="F21" s="36"/>
      <c r="G21" s="36"/>
      <c r="H21" s="19"/>
      <c r="I21" s="36"/>
    </row>
    <row r="22" spans="1:9" ht="17.25" customHeight="1">
      <c r="A22" s="35" t="s">
        <v>110</v>
      </c>
      <c r="B22" s="61" t="s">
        <v>88</v>
      </c>
      <c r="C22" s="19">
        <v>0</v>
      </c>
      <c r="D22" s="19">
        <v>0</v>
      </c>
      <c r="E22" s="19">
        <v>0</v>
      </c>
      <c r="F22" s="36"/>
      <c r="G22" s="36"/>
      <c r="H22" s="19"/>
      <c r="I22" s="36"/>
    </row>
    <row r="23" spans="1:9" ht="17.25" customHeight="1">
      <c r="A23" s="35" t="s">
        <v>109</v>
      </c>
      <c r="B23" s="60" t="s">
        <v>86</v>
      </c>
      <c r="C23" s="19">
        <v>0</v>
      </c>
      <c r="D23" s="19">
        <v>0</v>
      </c>
      <c r="E23" s="19">
        <v>0</v>
      </c>
      <c r="F23" s="36"/>
      <c r="G23" s="36"/>
      <c r="H23" s="19"/>
      <c r="I23" s="36"/>
    </row>
    <row r="24" spans="1:9" s="28" customFormat="1" ht="17.25" customHeight="1">
      <c r="A24" s="46" t="s">
        <v>108</v>
      </c>
      <c r="B24" s="45" t="s">
        <v>85</v>
      </c>
      <c r="C24" s="44">
        <f>SUM(C25:C31)</f>
        <v>3023960000</v>
      </c>
      <c r="D24" s="44">
        <f>SUM(D25:D31)</f>
        <v>912012312</v>
      </c>
      <c r="E24" s="44">
        <f>SUM(E25:E31)</f>
        <v>2723187312</v>
      </c>
      <c r="F24" s="43">
        <f>D24/C24</f>
        <v>0.30159536237251816</v>
      </c>
      <c r="G24" s="43">
        <f>E24/C24</f>
        <v>0.90053681662455853</v>
      </c>
      <c r="H24" s="44">
        <f>SUM(H25:H31)</f>
        <v>626530000</v>
      </c>
      <c r="I24" s="43">
        <f>D24/H24</f>
        <v>1.4556562526934065</v>
      </c>
    </row>
    <row r="25" spans="1:9" ht="17.25" customHeight="1">
      <c r="A25" s="35" t="s">
        <v>107</v>
      </c>
      <c r="B25" s="60" t="s">
        <v>84</v>
      </c>
      <c r="C25" s="19">
        <v>2334600000</v>
      </c>
      <c r="D25" s="19">
        <f>[1]TH.PHI.18!$L$8</f>
        <v>529950000</v>
      </c>
      <c r="E25" s="19">
        <f>[1]TH.PHI.18!$F$8</f>
        <v>1598760000</v>
      </c>
      <c r="F25" s="36">
        <f>D25/C25</f>
        <v>0.22699820097661269</v>
      </c>
      <c r="G25" s="36">
        <f>E25/C25</f>
        <v>0.68481110254433308</v>
      </c>
      <c r="H25" s="19">
        <f>187710000+143670000+175080000</f>
        <v>506460000</v>
      </c>
      <c r="I25" s="36">
        <f>D25/H25</f>
        <v>1.0463807605733917</v>
      </c>
    </row>
    <row r="26" spans="1:9" ht="17.25" customHeight="1">
      <c r="A26" s="35" t="s">
        <v>106</v>
      </c>
      <c r="B26" s="60" t="s">
        <v>83</v>
      </c>
      <c r="C26" s="19">
        <v>468360000</v>
      </c>
      <c r="D26" s="19">
        <f>[1]TH.PHI.18!$L$9</f>
        <v>283030000</v>
      </c>
      <c r="E26" s="19">
        <f>[1]TH.PHI.18!$F$9</f>
        <v>617740000</v>
      </c>
      <c r="F26" s="36">
        <f>D26/C26</f>
        <v>0.60430011102570669</v>
      </c>
      <c r="G26" s="36">
        <f>E26/C26</f>
        <v>1.3189426936544539</v>
      </c>
      <c r="H26" s="19">
        <f>18360000+44830000+26780000+27560000</f>
        <v>117530000</v>
      </c>
      <c r="I26" s="36">
        <f>D26/H26</f>
        <v>2.4081511103548032</v>
      </c>
    </row>
    <row r="27" spans="1:9" ht="17.25" customHeight="1">
      <c r="A27" s="35" t="s">
        <v>105</v>
      </c>
      <c r="B27" s="60" t="s">
        <v>82</v>
      </c>
      <c r="C27" s="19">
        <v>221000000</v>
      </c>
      <c r="D27" s="19">
        <f>[1]TH.PHI.18!$L$10</f>
        <v>96432312</v>
      </c>
      <c r="E27" s="19">
        <f>[1]TH.PHI.18!$F$10</f>
        <v>497187312</v>
      </c>
      <c r="F27" s="36">
        <f>D27/C27</f>
        <v>0.43634530316742082</v>
      </c>
      <c r="G27" s="36">
        <f>E27/C27</f>
        <v>2.2497163438914027</v>
      </c>
      <c r="H27" s="19"/>
      <c r="I27" s="36"/>
    </row>
    <row r="28" spans="1:9" ht="17.25" customHeight="1">
      <c r="A28" s="35" t="s">
        <v>104</v>
      </c>
      <c r="B28" s="60" t="s">
        <v>81</v>
      </c>
      <c r="C28" s="19"/>
      <c r="D28" s="19">
        <f>[1]TH.PHI.18!$L$11</f>
        <v>2600000</v>
      </c>
      <c r="E28" s="19">
        <f>[1]TH.PHI.18!$F$11</f>
        <v>9500000</v>
      </c>
      <c r="F28" s="36"/>
      <c r="G28" s="36"/>
      <c r="H28" s="19">
        <f>540000+1000000+1000000</f>
        <v>2540000</v>
      </c>
      <c r="I28" s="36"/>
    </row>
    <row r="29" spans="1:9" ht="17.25" customHeight="1">
      <c r="A29" s="35" t="s">
        <v>103</v>
      </c>
      <c r="B29" s="61" t="s">
        <v>80</v>
      </c>
      <c r="C29" s="19">
        <v>0</v>
      </c>
      <c r="D29" s="19">
        <v>0</v>
      </c>
      <c r="E29" s="19">
        <v>0</v>
      </c>
      <c r="F29" s="36"/>
      <c r="G29" s="36"/>
      <c r="H29" s="19"/>
      <c r="I29" s="36"/>
    </row>
    <row r="30" spans="1:9" ht="17.25" customHeight="1">
      <c r="A30" s="35" t="s">
        <v>102</v>
      </c>
      <c r="B30" s="37" t="s">
        <v>78</v>
      </c>
      <c r="C30" s="19">
        <v>0</v>
      </c>
      <c r="D30" s="19">
        <v>0</v>
      </c>
      <c r="E30" s="19">
        <v>0</v>
      </c>
      <c r="F30" s="36"/>
      <c r="G30" s="36"/>
      <c r="H30" s="19"/>
      <c r="I30" s="36"/>
    </row>
    <row r="31" spans="1:9" ht="17.25" customHeight="1">
      <c r="A31" s="35" t="s">
        <v>101</v>
      </c>
      <c r="B31" s="60" t="s">
        <v>76</v>
      </c>
      <c r="C31" s="19">
        <v>0</v>
      </c>
      <c r="D31" s="19">
        <v>0</v>
      </c>
      <c r="E31" s="19">
        <v>0</v>
      </c>
      <c r="F31" s="36"/>
      <c r="G31" s="36"/>
      <c r="H31" s="19"/>
      <c r="I31" s="36"/>
    </row>
    <row r="32" spans="1:9" s="28" customFormat="1" ht="17.25" customHeight="1">
      <c r="A32" s="46">
        <v>2</v>
      </c>
      <c r="B32" s="45" t="s">
        <v>100</v>
      </c>
      <c r="C32" s="44">
        <f>SUM(C33,C45)</f>
        <v>4530170000</v>
      </c>
      <c r="D32" s="44">
        <f>SUM(D33,D45)</f>
        <v>1161968231</v>
      </c>
      <c r="E32" s="44">
        <f>SUM(E33,E45)</f>
        <v>3098166731</v>
      </c>
      <c r="F32" s="43">
        <f>D32/C32</f>
        <v>0.2564955025970328</v>
      </c>
      <c r="G32" s="43">
        <f>E32/C32</f>
        <v>0.68389635068882626</v>
      </c>
      <c r="H32" s="44">
        <f>SUM(H33,H45)</f>
        <v>881230000</v>
      </c>
      <c r="I32" s="43">
        <f>D32/H32</f>
        <v>1.3185754354708759</v>
      </c>
    </row>
    <row r="33" spans="1:9" ht="17.25" customHeight="1">
      <c r="A33" s="46" t="s">
        <v>32</v>
      </c>
      <c r="B33" s="45" t="s">
        <v>99</v>
      </c>
      <c r="C33" s="44">
        <f>SUM(C34:C44)</f>
        <v>4508070000</v>
      </c>
      <c r="D33" s="44">
        <f>SUM(D34:D44)</f>
        <v>1129715000</v>
      </c>
      <c r="E33" s="44">
        <f>SUM(E34:E44)</f>
        <v>2980990000</v>
      </c>
      <c r="F33" s="43">
        <f>D33/C33</f>
        <v>0.25059837136512964</v>
      </c>
      <c r="G33" s="43">
        <f>E33/C33</f>
        <v>0.66125636913357599</v>
      </c>
      <c r="H33" s="44">
        <f>SUM(H34:H44)</f>
        <v>881230000</v>
      </c>
      <c r="I33" s="43">
        <f>D33/H33</f>
        <v>1.2819751937632626</v>
      </c>
    </row>
    <row r="34" spans="1:9" ht="17.25" customHeight="1">
      <c r="A34" s="35" t="s">
        <v>30</v>
      </c>
      <c r="B34" s="63" t="s">
        <v>98</v>
      </c>
      <c r="C34" s="19">
        <v>4413020000</v>
      </c>
      <c r="D34" s="19">
        <f>[1]TH.LEPHI.18!$L$8</f>
        <v>1097415000</v>
      </c>
      <c r="E34" s="19">
        <f>[1]TH.LEPHI.18!$F$8</f>
        <v>2883060000</v>
      </c>
      <c r="F34" s="36">
        <f>D34/C34</f>
        <v>0.2486766432057865</v>
      </c>
      <c r="G34" s="36">
        <f>E34/C34</f>
        <v>0.65330771217896133</v>
      </c>
      <c r="H34" s="19">
        <f>H13</f>
        <v>829980000</v>
      </c>
      <c r="I34" s="36">
        <f>D34/H34</f>
        <v>1.3222186076772935</v>
      </c>
    </row>
    <row r="35" spans="1:9" ht="17.25" customHeight="1">
      <c r="A35" s="35" t="s">
        <v>28</v>
      </c>
      <c r="B35" s="63" t="s">
        <v>97</v>
      </c>
      <c r="C35" s="19"/>
      <c r="D35" s="19">
        <f>[1]TH.LEPHI.18!$L$9</f>
        <v>800000</v>
      </c>
      <c r="E35" s="19">
        <f>[1]TH.LEPHI.18!$F$9</f>
        <v>14750000</v>
      </c>
      <c r="F35" s="36"/>
      <c r="G35" s="36"/>
      <c r="H35" s="19">
        <f>H14</f>
        <v>20950000</v>
      </c>
      <c r="I35" s="36">
        <f>D35/H35</f>
        <v>3.8186157517899763E-2</v>
      </c>
    </row>
    <row r="36" spans="1:9" ht="17.25" customHeight="1">
      <c r="A36" s="35" t="s">
        <v>49</v>
      </c>
      <c r="B36" s="60" t="s">
        <v>96</v>
      </c>
      <c r="C36" s="19">
        <v>250000</v>
      </c>
      <c r="D36" s="19">
        <f>[1]TH.LEPHI.18!$L$10</f>
        <v>250000</v>
      </c>
      <c r="E36" s="19">
        <f>[1]TH.LEPHI.18!$F$10</f>
        <v>350000</v>
      </c>
      <c r="F36" s="36">
        <f>D36/C36</f>
        <v>1</v>
      </c>
      <c r="G36" s="36">
        <f>E36/C36</f>
        <v>1.4</v>
      </c>
      <c r="H36" s="19">
        <f>H15</f>
        <v>100000</v>
      </c>
      <c r="I36" s="36"/>
    </row>
    <row r="37" spans="1:9" ht="17.25" customHeight="1">
      <c r="A37" s="35" t="s">
        <v>47</v>
      </c>
      <c r="B37" s="63" t="s">
        <v>95</v>
      </c>
      <c r="C37" s="19">
        <v>90000000</v>
      </c>
      <c r="D37" s="19">
        <f>[1]TH.LEPHI.18!$L$11</f>
        <v>29450000</v>
      </c>
      <c r="E37" s="19">
        <f>[1]TH.LEPHI.18!$F$11</f>
        <v>78850000</v>
      </c>
      <c r="F37" s="36">
        <f>D37/C37</f>
        <v>0.32722222222222225</v>
      </c>
      <c r="G37" s="36">
        <f>E37/C37</f>
        <v>0.87611111111111106</v>
      </c>
      <c r="H37" s="19">
        <f>H16</f>
        <v>29650000</v>
      </c>
      <c r="I37" s="36">
        <f>D37/H37</f>
        <v>0.99325463743676223</v>
      </c>
    </row>
    <row r="38" spans="1:9" ht="17.25" customHeight="1">
      <c r="A38" s="35" t="s">
        <v>45</v>
      </c>
      <c r="B38" s="60" t="s">
        <v>94</v>
      </c>
      <c r="C38" s="19">
        <v>2000000</v>
      </c>
      <c r="D38" s="19">
        <f>[1]TH.LEPHI.18!$L$12</f>
        <v>400000</v>
      </c>
      <c r="E38" s="19">
        <f>[1]TH.LEPHI.18!$F$12</f>
        <v>550000</v>
      </c>
      <c r="F38" s="36">
        <f>D38/C38</f>
        <v>0.2</v>
      </c>
      <c r="G38" s="36">
        <f>E38/C38</f>
        <v>0.27500000000000002</v>
      </c>
      <c r="H38" s="19">
        <f>H17</f>
        <v>550000</v>
      </c>
      <c r="I38" s="36">
        <f>D38/H38</f>
        <v>0.72727272727272729</v>
      </c>
    </row>
    <row r="39" spans="1:9" ht="17.25" customHeight="1">
      <c r="A39" s="35" t="s">
        <v>43</v>
      </c>
      <c r="B39" s="60" t="s">
        <v>93</v>
      </c>
      <c r="C39" s="19">
        <v>2800000</v>
      </c>
      <c r="D39" s="19">
        <f>[1]TH.LEPHI.18!$L$13</f>
        <v>1400000</v>
      </c>
      <c r="E39" s="19">
        <f>[1]TH.LEPHI.18!$F$13</f>
        <v>3430000</v>
      </c>
      <c r="F39" s="36">
        <f>D39/C39</f>
        <v>0.5</v>
      </c>
      <c r="G39" s="36">
        <f>E39/C39</f>
        <v>1.2250000000000001</v>
      </c>
      <c r="H39" s="19">
        <f>H18</f>
        <v>0</v>
      </c>
      <c r="I39" s="36"/>
    </row>
    <row r="40" spans="1:9" ht="17.25" customHeight="1">
      <c r="A40" s="35" t="s">
        <v>41</v>
      </c>
      <c r="B40" s="62" t="s">
        <v>92</v>
      </c>
      <c r="C40" s="19">
        <f>C19</f>
        <v>0</v>
      </c>
      <c r="D40" s="19">
        <f>D19</f>
        <v>0</v>
      </c>
      <c r="E40" s="19">
        <v>0</v>
      </c>
      <c r="F40" s="36"/>
      <c r="G40" s="36"/>
      <c r="H40" s="19">
        <f>H19</f>
        <v>0</v>
      </c>
      <c r="I40" s="36"/>
    </row>
    <row r="41" spans="1:9" ht="17.25" customHeight="1">
      <c r="A41" s="35" t="s">
        <v>39</v>
      </c>
      <c r="B41" s="61" t="s">
        <v>91</v>
      </c>
      <c r="C41" s="19">
        <f>C20</f>
        <v>0</v>
      </c>
      <c r="D41" s="19">
        <f>D20</f>
        <v>0</v>
      </c>
      <c r="E41" s="19">
        <v>0</v>
      </c>
      <c r="F41" s="36"/>
      <c r="G41" s="36"/>
      <c r="H41" s="19">
        <f>H20</f>
        <v>0</v>
      </c>
      <c r="I41" s="36"/>
    </row>
    <row r="42" spans="1:9" ht="17.25" customHeight="1">
      <c r="A42" s="35" t="s">
        <v>37</v>
      </c>
      <c r="B42" s="61" t="s">
        <v>90</v>
      </c>
      <c r="C42" s="19">
        <f>C21</f>
        <v>0</v>
      </c>
      <c r="D42" s="19">
        <f>D21</f>
        <v>0</v>
      </c>
      <c r="E42" s="19">
        <v>0</v>
      </c>
      <c r="F42" s="36"/>
      <c r="G42" s="36"/>
      <c r="H42" s="19">
        <f>H21</f>
        <v>0</v>
      </c>
      <c r="I42" s="36"/>
    </row>
    <row r="43" spans="1:9" ht="17.25" customHeight="1">
      <c r="A43" s="35" t="s">
        <v>89</v>
      </c>
      <c r="B43" s="61" t="s">
        <v>88</v>
      </c>
      <c r="C43" s="19">
        <f>C22</f>
        <v>0</v>
      </c>
      <c r="D43" s="19">
        <f>D22</f>
        <v>0</v>
      </c>
      <c r="E43" s="19">
        <v>0</v>
      </c>
      <c r="F43" s="36"/>
      <c r="G43" s="36"/>
      <c r="H43" s="19">
        <f>H22</f>
        <v>0</v>
      </c>
      <c r="I43" s="36"/>
    </row>
    <row r="44" spans="1:9" ht="17.25" customHeight="1">
      <c r="A44" s="35" t="s">
        <v>87</v>
      </c>
      <c r="B44" s="60" t="s">
        <v>86</v>
      </c>
      <c r="C44" s="19">
        <f>C23</f>
        <v>0</v>
      </c>
      <c r="D44" s="19">
        <f>D23</f>
        <v>0</v>
      </c>
      <c r="E44" s="19">
        <v>0</v>
      </c>
      <c r="F44" s="36"/>
      <c r="G44" s="36"/>
      <c r="H44" s="19">
        <f>H23</f>
        <v>0</v>
      </c>
      <c r="I44" s="36"/>
    </row>
    <row r="45" spans="1:9" ht="17.25" customHeight="1">
      <c r="A45" s="46" t="s">
        <v>26</v>
      </c>
      <c r="B45" s="45" t="s">
        <v>85</v>
      </c>
      <c r="C45" s="44">
        <f>SUM(C46:C52)</f>
        <v>22100000</v>
      </c>
      <c r="D45" s="44">
        <f>SUM(D46:D52)</f>
        <v>32253231</v>
      </c>
      <c r="E45" s="44">
        <f>SUM(E46:E52)</f>
        <v>117176731</v>
      </c>
      <c r="F45" s="43">
        <f>D45/C45</f>
        <v>1.4594222171945701</v>
      </c>
      <c r="G45" s="43">
        <f>E45/C45</f>
        <v>5.3021145248868775</v>
      </c>
      <c r="H45" s="44">
        <f>SUM(H46:H52)</f>
        <v>0</v>
      </c>
      <c r="I45" s="43"/>
    </row>
    <row r="46" spans="1:9" ht="17.25" customHeight="1">
      <c r="A46" s="35" t="s">
        <v>24</v>
      </c>
      <c r="B46" s="60" t="s">
        <v>84</v>
      </c>
      <c r="C46" s="19">
        <v>0</v>
      </c>
      <c r="D46" s="19">
        <f>[1]TH.PHI.18!$L$13</f>
        <v>0</v>
      </c>
      <c r="E46" s="19">
        <f>[1]TH.PHI.18!$F$13</f>
        <v>0</v>
      </c>
      <c r="F46" s="36"/>
      <c r="G46" s="36"/>
      <c r="H46" s="19"/>
      <c r="I46" s="36"/>
    </row>
    <row r="47" spans="1:9" ht="17.25" customHeight="1">
      <c r="A47" s="35" t="s">
        <v>22</v>
      </c>
      <c r="B47" s="60" t="s">
        <v>83</v>
      </c>
      <c r="C47" s="19">
        <v>0</v>
      </c>
      <c r="D47" s="19">
        <f>[1]TH.PHI.18!$L$14</f>
        <v>22350000</v>
      </c>
      <c r="E47" s="19">
        <f>[1]TH.PHI.18!$F$14</f>
        <v>66508000</v>
      </c>
      <c r="F47" s="36"/>
      <c r="G47" s="36"/>
      <c r="H47" s="19"/>
      <c r="I47" s="36"/>
    </row>
    <row r="48" spans="1:9" ht="17.25" customHeight="1">
      <c r="A48" s="35" t="s">
        <v>20</v>
      </c>
      <c r="B48" s="60" t="s">
        <v>82</v>
      </c>
      <c r="C48" s="19">
        <v>22100000</v>
      </c>
      <c r="D48" s="19">
        <f>[1]TH.PHI.18!$L$15</f>
        <v>9643231</v>
      </c>
      <c r="E48" s="19">
        <f>[1]TH.PHI.18!$F$15</f>
        <v>49718731</v>
      </c>
      <c r="F48" s="36">
        <f>D48/C48</f>
        <v>0.43634529411764705</v>
      </c>
      <c r="G48" s="36">
        <f>E48/C48</f>
        <v>2.2497163348416289</v>
      </c>
      <c r="H48" s="19"/>
      <c r="I48" s="36"/>
    </row>
    <row r="49" spans="1:9" ht="17.25" customHeight="1">
      <c r="A49" s="35" t="s">
        <v>18</v>
      </c>
      <c r="B49" s="60" t="s">
        <v>81</v>
      </c>
      <c r="C49" s="19"/>
      <c r="D49" s="19">
        <f>[1]TH.PHI.18!$L$16</f>
        <v>260000</v>
      </c>
      <c r="E49" s="19">
        <f>[1]TH.PHI.18!$F$16</f>
        <v>950000</v>
      </c>
      <c r="F49" s="36"/>
      <c r="G49" s="36"/>
      <c r="H49" s="19"/>
      <c r="I49" s="36"/>
    </row>
    <row r="50" spans="1:9" ht="17.25" customHeight="1">
      <c r="A50" s="35" t="s">
        <v>16</v>
      </c>
      <c r="B50" s="61" t="s">
        <v>80</v>
      </c>
      <c r="C50" s="19">
        <v>0</v>
      </c>
      <c r="D50" s="19">
        <v>0</v>
      </c>
      <c r="E50" s="19">
        <v>0</v>
      </c>
      <c r="F50" s="36"/>
      <c r="G50" s="36"/>
      <c r="H50" s="19"/>
      <c r="I50" s="36"/>
    </row>
    <row r="51" spans="1:9" ht="17.25" customHeight="1">
      <c r="A51" s="35" t="s">
        <v>79</v>
      </c>
      <c r="B51" s="37" t="s">
        <v>78</v>
      </c>
      <c r="C51" s="19">
        <v>0</v>
      </c>
      <c r="D51" s="19">
        <v>0</v>
      </c>
      <c r="E51" s="19">
        <v>0</v>
      </c>
      <c r="F51" s="36"/>
      <c r="G51" s="36"/>
      <c r="H51" s="19"/>
      <c r="I51" s="36"/>
    </row>
    <row r="52" spans="1:9" ht="17.25" customHeight="1">
      <c r="A52" s="35" t="s">
        <v>77</v>
      </c>
      <c r="B52" s="60" t="s">
        <v>76</v>
      </c>
      <c r="C52" s="19">
        <v>0</v>
      </c>
      <c r="D52" s="19">
        <v>0</v>
      </c>
      <c r="E52" s="19">
        <v>0</v>
      </c>
      <c r="F52" s="36"/>
      <c r="G52" s="36"/>
      <c r="H52" s="19"/>
      <c r="I52" s="36"/>
    </row>
    <row r="53" spans="1:9" s="28" customFormat="1" ht="17.25" customHeight="1">
      <c r="A53" s="46">
        <v>3</v>
      </c>
      <c r="B53" s="45" t="s">
        <v>75</v>
      </c>
      <c r="C53" s="44">
        <f>SUM(C54,C65)</f>
        <v>3001860000</v>
      </c>
      <c r="D53" s="44">
        <f>SUM(D54,D65)</f>
        <v>594157246</v>
      </c>
      <c r="E53" s="44">
        <f>SUM(E54,E65)</f>
        <v>1119365333</v>
      </c>
      <c r="F53" s="43">
        <f>D53/C53</f>
        <v>0.19792969892000292</v>
      </c>
      <c r="G53" s="43">
        <f>E53/C53</f>
        <v>0.37289058550365439</v>
      </c>
      <c r="H53" s="44">
        <f>SUM(H54,H65)</f>
        <v>673863675</v>
      </c>
      <c r="I53" s="43">
        <f>D53/H53</f>
        <v>0.8817172790920953</v>
      </c>
    </row>
    <row r="54" spans="1:9" s="28" customFormat="1" ht="17.25" customHeight="1">
      <c r="A54" s="46" t="s">
        <v>13</v>
      </c>
      <c r="B54" s="45" t="s">
        <v>74</v>
      </c>
      <c r="C54" s="44">
        <f>SUM(C55,C60)</f>
        <v>3001860000</v>
      </c>
      <c r="D54" s="44">
        <f>SUM(D55,D60)</f>
        <v>594157246</v>
      </c>
      <c r="E54" s="44">
        <f>SUM(E55,E60)</f>
        <v>1119365333</v>
      </c>
      <c r="F54" s="43">
        <f>D54/C54</f>
        <v>0.19792969892000292</v>
      </c>
      <c r="G54" s="43">
        <f>E54/C54</f>
        <v>0.37289058550365439</v>
      </c>
      <c r="H54" s="44">
        <f>SUM(H55,H60)</f>
        <v>673863675</v>
      </c>
      <c r="I54" s="43">
        <f>D54/H54</f>
        <v>0.8817172790920953</v>
      </c>
    </row>
    <row r="55" spans="1:9" s="38" customFormat="1" ht="17.25" customHeight="1">
      <c r="A55" s="42" t="s">
        <v>73</v>
      </c>
      <c r="B55" s="41" t="s">
        <v>31</v>
      </c>
      <c r="C55" s="40">
        <f>SUM(C56:C59)</f>
        <v>0</v>
      </c>
      <c r="D55" s="40">
        <f>SUM(D56:D59)</f>
        <v>0</v>
      </c>
      <c r="E55" s="40">
        <f>SUM(E56:E59)</f>
        <v>0</v>
      </c>
      <c r="F55" s="39"/>
      <c r="G55" s="39"/>
      <c r="H55" s="40">
        <f>SUM(H56:H59)</f>
        <v>1606374</v>
      </c>
      <c r="I55" s="39">
        <f>D55/H55</f>
        <v>0</v>
      </c>
    </row>
    <row r="56" spans="1:9" ht="17.25" customHeight="1">
      <c r="A56" s="35" t="s">
        <v>68</v>
      </c>
      <c r="B56" s="37" t="s">
        <v>59</v>
      </c>
      <c r="C56" s="19">
        <v>0</v>
      </c>
      <c r="D56" s="19">
        <v>0</v>
      </c>
      <c r="E56" s="19">
        <v>0</v>
      </c>
      <c r="F56" s="36"/>
      <c r="G56" s="36"/>
      <c r="H56" s="19">
        <v>1606374</v>
      </c>
      <c r="I56" s="36">
        <f>D56/H56</f>
        <v>0</v>
      </c>
    </row>
    <row r="57" spans="1:9" ht="17.25" customHeight="1">
      <c r="A57" s="35" t="s">
        <v>67</v>
      </c>
      <c r="B57" s="37" t="s">
        <v>57</v>
      </c>
      <c r="C57" s="19">
        <v>0</v>
      </c>
      <c r="D57" s="19">
        <v>0</v>
      </c>
      <c r="E57" s="19">
        <v>0</v>
      </c>
      <c r="F57" s="36"/>
      <c r="G57" s="36"/>
      <c r="H57" s="19"/>
      <c r="I57" s="36"/>
    </row>
    <row r="58" spans="1:9" ht="17.25" customHeight="1">
      <c r="A58" s="35" t="s">
        <v>66</v>
      </c>
      <c r="B58" s="37" t="s">
        <v>55</v>
      </c>
      <c r="C58" s="19">
        <v>0</v>
      </c>
      <c r="D58" s="19">
        <v>0</v>
      </c>
      <c r="E58" s="19">
        <v>0</v>
      </c>
      <c r="F58" s="36"/>
      <c r="G58" s="36"/>
      <c r="H58" s="19"/>
      <c r="I58" s="36"/>
    </row>
    <row r="59" spans="1:9" ht="17.25" customHeight="1">
      <c r="A59" s="35" t="s">
        <v>65</v>
      </c>
      <c r="B59" s="37" t="s">
        <v>53</v>
      </c>
      <c r="C59" s="19">
        <v>0</v>
      </c>
      <c r="D59" s="19">
        <v>0</v>
      </c>
      <c r="E59" s="19">
        <v>0</v>
      </c>
      <c r="F59" s="36"/>
      <c r="G59" s="36"/>
      <c r="H59" s="19"/>
      <c r="I59" s="36"/>
    </row>
    <row r="60" spans="1:9" ht="17.25" customHeight="1">
      <c r="A60" s="59" t="s">
        <v>72</v>
      </c>
      <c r="B60" s="41" t="s">
        <v>25</v>
      </c>
      <c r="C60" s="40">
        <f>SUM(C61:C64)</f>
        <v>3001860000</v>
      </c>
      <c r="D60" s="40">
        <f>SUM(D61:D64)</f>
        <v>594157246</v>
      </c>
      <c r="E60" s="40">
        <f>SUM(E61:E64)</f>
        <v>1119365333</v>
      </c>
      <c r="F60" s="39">
        <f>D60/C60</f>
        <v>0.19792969892000292</v>
      </c>
      <c r="G60" s="39">
        <f>E60/C60</f>
        <v>0.37289058550365439</v>
      </c>
      <c r="H60" s="40">
        <f>SUM(H61:H64)</f>
        <v>672257301</v>
      </c>
      <c r="I60" s="39">
        <f>D60/H60</f>
        <v>0.88382416243925632</v>
      </c>
    </row>
    <row r="61" spans="1:9" ht="17.25" customHeight="1">
      <c r="A61" s="35" t="s">
        <v>68</v>
      </c>
      <c r="B61" s="37" t="s">
        <v>59</v>
      </c>
      <c r="C61" s="19">
        <v>195563727</v>
      </c>
      <c r="D61" s="19">
        <f>[3]TH.PHI.18!$J$26</f>
        <v>26344878</v>
      </c>
      <c r="E61" s="19">
        <f>+D61+[2]BS03.TT61.VPSO!D60</f>
        <v>50307242</v>
      </c>
      <c r="F61" s="36">
        <f>D61/C61</f>
        <v>0.13471249706751601</v>
      </c>
      <c r="G61" s="36">
        <f>E61/C61</f>
        <v>0.25724219297579659</v>
      </c>
      <c r="H61" s="19">
        <f>40848833+40475472</f>
        <v>81324305</v>
      </c>
      <c r="I61" s="36">
        <f>D61/H61</f>
        <v>0.3239483940256237</v>
      </c>
    </row>
    <row r="62" spans="1:9" ht="17.25" customHeight="1">
      <c r="A62" s="35" t="s">
        <v>67</v>
      </c>
      <c r="B62" s="37" t="s">
        <v>57</v>
      </c>
      <c r="C62" s="19">
        <f>2786296273-97000000</f>
        <v>2689296273</v>
      </c>
      <c r="D62" s="19">
        <f>[3]TH.PHI.18!$J$52-D63</f>
        <v>567812368</v>
      </c>
      <c r="E62" s="19">
        <f>+D62+[2]BS03.TT61.VPSO!D61</f>
        <v>1069058091</v>
      </c>
      <c r="F62" s="36">
        <f>D62/C62</f>
        <v>0.21113790016396605</v>
      </c>
      <c r="G62" s="36">
        <f>E62/C62</f>
        <v>0.39752336019394025</v>
      </c>
      <c r="H62" s="19">
        <f>53010796+536722200-11495000</f>
        <v>578237996</v>
      </c>
      <c r="I62" s="36">
        <f>D62/H62</f>
        <v>0.98197000530556622</v>
      </c>
    </row>
    <row r="63" spans="1:9" ht="17.25" customHeight="1">
      <c r="A63" s="35" t="s">
        <v>66</v>
      </c>
      <c r="B63" s="37" t="s">
        <v>55</v>
      </c>
      <c r="C63" s="19">
        <v>97000000</v>
      </c>
      <c r="D63" s="19">
        <f>[3]TH.PHI.18!$J$93+[3]TH.PHI.18!$J$103</f>
        <v>0</v>
      </c>
      <c r="E63" s="19">
        <f>+D63+[2]BS03.TT61.VPSO!D62</f>
        <v>0</v>
      </c>
      <c r="F63" s="36">
        <f>D63/C63</f>
        <v>0</v>
      </c>
      <c r="G63" s="36">
        <f>E63/C63</f>
        <v>0</v>
      </c>
      <c r="H63" s="19">
        <v>11495000</v>
      </c>
      <c r="I63" s="36"/>
    </row>
    <row r="64" spans="1:9" ht="17.25" customHeight="1">
      <c r="A64" s="35" t="s">
        <v>65</v>
      </c>
      <c r="B64" s="37" t="s">
        <v>53</v>
      </c>
      <c r="C64" s="19">
        <v>20000000</v>
      </c>
      <c r="D64" s="19">
        <f>[3]TH.PHI.18!$J$121</f>
        <v>0</v>
      </c>
      <c r="E64" s="19">
        <f>+D64+[2]BS03.TT61.VPSO!D63</f>
        <v>0</v>
      </c>
      <c r="F64" s="36">
        <f>D64/C64</f>
        <v>0</v>
      </c>
      <c r="G64" s="36">
        <f>E64/C64</f>
        <v>0</v>
      </c>
      <c r="H64" s="19">
        <v>1200000</v>
      </c>
      <c r="I64" s="36"/>
    </row>
    <row r="65" spans="1:9" s="28" customFormat="1" ht="17.25" customHeight="1">
      <c r="A65" s="46" t="s">
        <v>71</v>
      </c>
      <c r="B65" s="45" t="s">
        <v>62</v>
      </c>
      <c r="C65" s="44">
        <f>SUM(C66,C71)</f>
        <v>0</v>
      </c>
      <c r="D65" s="44">
        <f>SUM(D66,D71)</f>
        <v>0</v>
      </c>
      <c r="E65" s="44">
        <f>SUM(E66,E71)</f>
        <v>0</v>
      </c>
      <c r="F65" s="43"/>
      <c r="G65" s="43"/>
      <c r="H65" s="44">
        <f>SUM(H66,H71)</f>
        <v>0</v>
      </c>
      <c r="I65" s="43"/>
    </row>
    <row r="66" spans="1:9" s="38" customFormat="1" ht="17.25" customHeight="1">
      <c r="A66" s="42" t="s">
        <v>70</v>
      </c>
      <c r="B66" s="41" t="s">
        <v>31</v>
      </c>
      <c r="C66" s="40">
        <f>SUM(C67:C70)</f>
        <v>0</v>
      </c>
      <c r="D66" s="40">
        <f>SUM(D67:D70)</f>
        <v>0</v>
      </c>
      <c r="E66" s="40">
        <f>SUM(E67:E70)</f>
        <v>0</v>
      </c>
      <c r="F66" s="39"/>
      <c r="G66" s="39"/>
      <c r="H66" s="40">
        <f>SUM(H67:H70)</f>
        <v>0</v>
      </c>
      <c r="I66" s="39"/>
    </row>
    <row r="67" spans="1:9" ht="17.25" customHeight="1">
      <c r="A67" s="35" t="s">
        <v>68</v>
      </c>
      <c r="B67" s="37" t="s">
        <v>59</v>
      </c>
      <c r="C67" s="19">
        <v>0</v>
      </c>
      <c r="D67" s="19">
        <v>0</v>
      </c>
      <c r="E67" s="19">
        <v>0</v>
      </c>
      <c r="F67" s="36"/>
      <c r="G67" s="36"/>
      <c r="H67" s="19"/>
      <c r="I67" s="36"/>
    </row>
    <row r="68" spans="1:9" ht="17.25" customHeight="1">
      <c r="A68" s="35" t="s">
        <v>67</v>
      </c>
      <c r="B68" s="37" t="s">
        <v>57</v>
      </c>
      <c r="C68" s="19">
        <v>0</v>
      </c>
      <c r="D68" s="19">
        <v>0</v>
      </c>
      <c r="E68" s="19">
        <v>0</v>
      </c>
      <c r="F68" s="36"/>
      <c r="G68" s="36"/>
      <c r="H68" s="19"/>
      <c r="I68" s="36"/>
    </row>
    <row r="69" spans="1:9" ht="17.25" customHeight="1">
      <c r="A69" s="35" t="s">
        <v>66</v>
      </c>
      <c r="B69" s="37" t="s">
        <v>55</v>
      </c>
      <c r="C69" s="19">
        <v>0</v>
      </c>
      <c r="D69" s="19">
        <v>0</v>
      </c>
      <c r="E69" s="19">
        <v>0</v>
      </c>
      <c r="F69" s="36"/>
      <c r="G69" s="36"/>
      <c r="H69" s="19"/>
      <c r="I69" s="36"/>
    </row>
    <row r="70" spans="1:9" ht="17.25" customHeight="1">
      <c r="A70" s="35" t="s">
        <v>65</v>
      </c>
      <c r="B70" s="37" t="s">
        <v>53</v>
      </c>
      <c r="C70" s="19">
        <v>0</v>
      </c>
      <c r="D70" s="19">
        <v>0</v>
      </c>
      <c r="E70" s="19">
        <v>0</v>
      </c>
      <c r="F70" s="36"/>
      <c r="G70" s="36"/>
      <c r="H70" s="19"/>
      <c r="I70" s="36"/>
    </row>
    <row r="71" spans="1:9" s="38" customFormat="1" ht="17.25" customHeight="1">
      <c r="A71" s="42" t="s">
        <v>69</v>
      </c>
      <c r="B71" s="41" t="s">
        <v>25</v>
      </c>
      <c r="C71" s="40">
        <f>SUM(C72:C75)</f>
        <v>0</v>
      </c>
      <c r="D71" s="40">
        <f>SUM(D72:D75)</f>
        <v>0</v>
      </c>
      <c r="E71" s="40">
        <f>SUM(E72:E75)</f>
        <v>0</v>
      </c>
      <c r="F71" s="39"/>
      <c r="G71" s="39"/>
      <c r="H71" s="40">
        <f>SUM(H72:H75)</f>
        <v>0</v>
      </c>
      <c r="I71" s="39"/>
    </row>
    <row r="72" spans="1:9" ht="17.25" customHeight="1">
      <c r="A72" s="35" t="s">
        <v>68</v>
      </c>
      <c r="B72" s="37" t="s">
        <v>59</v>
      </c>
      <c r="C72" s="19">
        <v>0</v>
      </c>
      <c r="D72" s="19">
        <v>0</v>
      </c>
      <c r="E72" s="19">
        <v>0</v>
      </c>
      <c r="F72" s="36"/>
      <c r="G72" s="36"/>
      <c r="H72" s="19"/>
      <c r="I72" s="36"/>
    </row>
    <row r="73" spans="1:9" ht="17.25" customHeight="1">
      <c r="A73" s="35" t="s">
        <v>67</v>
      </c>
      <c r="B73" s="37" t="s">
        <v>57</v>
      </c>
      <c r="C73" s="19">
        <v>0</v>
      </c>
      <c r="D73" s="19">
        <v>0</v>
      </c>
      <c r="E73" s="19">
        <v>0</v>
      </c>
      <c r="F73" s="36"/>
      <c r="G73" s="36"/>
      <c r="H73" s="19"/>
      <c r="I73" s="36"/>
    </row>
    <row r="74" spans="1:9" ht="17.25" customHeight="1">
      <c r="A74" s="35" t="s">
        <v>66</v>
      </c>
      <c r="B74" s="37" t="s">
        <v>55</v>
      </c>
      <c r="C74" s="19">
        <v>0</v>
      </c>
      <c r="D74" s="19">
        <v>0</v>
      </c>
      <c r="E74" s="19">
        <v>0</v>
      </c>
      <c r="F74" s="36"/>
      <c r="G74" s="36"/>
      <c r="H74" s="19"/>
      <c r="I74" s="36"/>
    </row>
    <row r="75" spans="1:9" ht="17.25" customHeight="1">
      <c r="A75" s="35" t="s">
        <v>65</v>
      </c>
      <c r="B75" s="37" t="s">
        <v>53</v>
      </c>
      <c r="C75" s="19">
        <v>0</v>
      </c>
      <c r="D75" s="19">
        <v>0</v>
      </c>
      <c r="E75" s="19">
        <v>0</v>
      </c>
      <c r="F75" s="36"/>
      <c r="G75" s="36"/>
      <c r="H75" s="19"/>
      <c r="I75" s="36"/>
    </row>
    <row r="76" spans="1:9" ht="17.25" customHeight="1">
      <c r="A76" s="27" t="s">
        <v>64</v>
      </c>
      <c r="B76" s="26" t="s">
        <v>63</v>
      </c>
      <c r="C76" s="25">
        <f>SUM(C77,C95,C105,C107)</f>
        <v>18376057752</v>
      </c>
      <c r="D76" s="25">
        <f>SUM(D77,D95,D105,D107)</f>
        <v>3788215124</v>
      </c>
      <c r="E76" s="25">
        <f>SUM(E77,E95,E105,E107)</f>
        <v>13338948986</v>
      </c>
      <c r="F76" s="24">
        <f>D76/C76</f>
        <v>0.20614950035122201</v>
      </c>
      <c r="G76" s="24">
        <f>E76/C76</f>
        <v>0.72588741100077492</v>
      </c>
      <c r="H76" s="25">
        <f>SUM(H77,H95,H105,H107)</f>
        <v>7272974706</v>
      </c>
      <c r="I76" s="24">
        <f>D76/H76</f>
        <v>0.520861858748777</v>
      </c>
    </row>
    <row r="77" spans="1:9" ht="17.25" customHeight="1">
      <c r="A77" s="46">
        <v>1</v>
      </c>
      <c r="B77" s="45" t="s">
        <v>62</v>
      </c>
      <c r="C77" s="44">
        <f>SUM(C78,C84)</f>
        <v>6631683752</v>
      </c>
      <c r="D77" s="44">
        <f>SUM(D78,D84)</f>
        <v>1683215124</v>
      </c>
      <c r="E77" s="44">
        <f>SUM(E78,E84)</f>
        <v>3218226986</v>
      </c>
      <c r="F77" s="43">
        <f>D77/C77</f>
        <v>0.25381414237257194</v>
      </c>
      <c r="G77" s="43">
        <f>E77/C77</f>
        <v>0.48528052698976171</v>
      </c>
      <c r="H77" s="44">
        <f>SUM(H78,H84)</f>
        <v>1272974706</v>
      </c>
      <c r="I77" s="43">
        <f>D77/H77</f>
        <v>1.322269104064979</v>
      </c>
    </row>
    <row r="78" spans="1:9" ht="17.25" customHeight="1">
      <c r="A78" s="58" t="s">
        <v>61</v>
      </c>
      <c r="B78" s="57" t="s">
        <v>31</v>
      </c>
      <c r="C78" s="56">
        <f>SUM(C79:C83)</f>
        <v>3473753752</v>
      </c>
      <c r="D78" s="56">
        <f>SUM(D79:D83)</f>
        <v>1013548859</v>
      </c>
      <c r="E78" s="44">
        <f>SUM(E79:E83)</f>
        <v>2363212533</v>
      </c>
      <c r="F78" s="55">
        <f>D78/C78</f>
        <v>0.29177337582333041</v>
      </c>
      <c r="G78" s="55">
        <f>E78/C78</f>
        <v>0.68030514012093968</v>
      </c>
      <c r="H78" s="56">
        <f>SUM(H79:H83)</f>
        <v>855510106</v>
      </c>
      <c r="I78" s="55">
        <f>D78/H78</f>
        <v>1.1847304337980549</v>
      </c>
    </row>
    <row r="79" spans="1:9" ht="17.25" customHeight="1">
      <c r="A79" s="54" t="s">
        <v>60</v>
      </c>
      <c r="B79" s="49" t="s">
        <v>59</v>
      </c>
      <c r="C79" s="48">
        <f>2604168704-87000000+8476291</f>
        <v>2525644995</v>
      </c>
      <c r="D79" s="48">
        <f>[1]TH.NSNN.18!$L$12</f>
        <v>908873266</v>
      </c>
      <c r="E79" s="19">
        <v>2112806198</v>
      </c>
      <c r="F79" s="47">
        <f>D79/C79</f>
        <v>0.35985788493604187</v>
      </c>
      <c r="G79" s="47">
        <f>E79/C79</f>
        <v>0.83654124082470271</v>
      </c>
      <c r="H79" s="48">
        <v>798302539</v>
      </c>
      <c r="I79" s="47">
        <f>D79/H79</f>
        <v>1.1385072971689496</v>
      </c>
    </row>
    <row r="80" spans="1:9" ht="17.25" customHeight="1">
      <c r="A80" s="54" t="s">
        <v>58</v>
      </c>
      <c r="B80" s="49" t="s">
        <v>57</v>
      </c>
      <c r="C80" s="48">
        <f>735831296-153000000</f>
        <v>582831296</v>
      </c>
      <c r="D80" s="48">
        <f>[1]TH.NSNN.18!$L$43-D81</f>
        <v>77444593</v>
      </c>
      <c r="E80" s="19">
        <v>198451635</v>
      </c>
      <c r="F80" s="47">
        <f>D80/C80</f>
        <v>0.1328765176673011</v>
      </c>
      <c r="G80" s="47">
        <f>E80/C80</f>
        <v>0.34049584564518648</v>
      </c>
      <c r="H80" s="48">
        <v>56707567</v>
      </c>
      <c r="I80" s="47">
        <f>D80/H80</f>
        <v>1.3656835779958607</v>
      </c>
    </row>
    <row r="81" spans="1:12" ht="17.25" customHeight="1">
      <c r="A81" s="54" t="s">
        <v>56</v>
      </c>
      <c r="B81" s="49" t="s">
        <v>55</v>
      </c>
      <c r="C81" s="48">
        <v>153000000</v>
      </c>
      <c r="D81" s="48">
        <f>[1]TH.NSNN.18!$L$84</f>
        <v>6401000</v>
      </c>
      <c r="E81" s="19">
        <f>[1]BCKHOANCHI!$F$328</f>
        <v>16685000</v>
      </c>
      <c r="F81" s="47">
        <f>D81/C81</f>
        <v>4.1836601307189546E-2</v>
      </c>
      <c r="G81" s="47">
        <f>E81/C81</f>
        <v>0.10905228758169935</v>
      </c>
      <c r="H81" s="48">
        <v>0</v>
      </c>
      <c r="I81" s="47"/>
    </row>
    <row r="82" spans="1:12" ht="17.25" customHeight="1">
      <c r="A82" s="54" t="s">
        <v>54</v>
      </c>
      <c r="B82" s="49" t="s">
        <v>53</v>
      </c>
      <c r="C82" s="48">
        <v>84000000</v>
      </c>
      <c r="D82" s="48">
        <f>[1]BCKHOANCHI!$E$356</f>
        <v>20830000</v>
      </c>
      <c r="E82" s="19">
        <v>35269700</v>
      </c>
      <c r="F82" s="47">
        <f>D82/C82</f>
        <v>0.24797619047619049</v>
      </c>
      <c r="G82" s="47">
        <f>E82/C82</f>
        <v>0.41987738095238097</v>
      </c>
      <c r="H82" s="48">
        <v>500000</v>
      </c>
      <c r="I82" s="47">
        <f>D82/H82</f>
        <v>41.66</v>
      </c>
    </row>
    <row r="83" spans="1:12" ht="17.25" customHeight="1">
      <c r="A83" s="54" t="s">
        <v>52</v>
      </c>
      <c r="B83" s="49" t="s">
        <v>27</v>
      </c>
      <c r="C83" s="48">
        <f>87000000+41277461</f>
        <v>128277461</v>
      </c>
      <c r="D83" s="48">
        <v>0</v>
      </c>
      <c r="E83" s="19">
        <f>D83</f>
        <v>0</v>
      </c>
      <c r="F83" s="47">
        <f>D83/C83</f>
        <v>0</v>
      </c>
      <c r="G83" s="47">
        <f>E83/C83</f>
        <v>0</v>
      </c>
      <c r="H83" s="48"/>
      <c r="I83" s="47"/>
    </row>
    <row r="84" spans="1:12" ht="17.25" customHeight="1">
      <c r="A84" s="46">
        <v>1.2</v>
      </c>
      <c r="B84" s="41" t="s">
        <v>25</v>
      </c>
      <c r="C84" s="44">
        <f>SUM(C85:C94)</f>
        <v>3157930000</v>
      </c>
      <c r="D84" s="44">
        <f>SUM(D85:D94)</f>
        <v>669666265</v>
      </c>
      <c r="E84" s="44">
        <f>SUM(E85:E94)</f>
        <v>855014453</v>
      </c>
      <c r="F84" s="43">
        <f>D84/C84</f>
        <v>0.2120586159287888</v>
      </c>
      <c r="G84" s="43">
        <f>E84/C84</f>
        <v>0.27075155339098711</v>
      </c>
      <c r="H84" s="44">
        <f>SUM(H85:H93)</f>
        <v>417464600</v>
      </c>
      <c r="I84" s="43">
        <f>D84/H84</f>
        <v>1.6041270684987421</v>
      </c>
    </row>
    <row r="85" spans="1:12" ht="17.25" customHeight="1">
      <c r="A85" s="52" t="s">
        <v>30</v>
      </c>
      <c r="B85" s="37" t="s">
        <v>51</v>
      </c>
      <c r="C85" s="19">
        <v>16000000</v>
      </c>
      <c r="D85" s="19">
        <f>[1]TH.NSNN.18!$L$123</f>
        <v>3780000</v>
      </c>
      <c r="E85" s="19">
        <f>[1]TH.NSNN.18!$F$123</f>
        <v>7320000</v>
      </c>
      <c r="F85" s="36">
        <f>D85/C85</f>
        <v>0.23624999999999999</v>
      </c>
      <c r="G85" s="36">
        <f>E85/C85</f>
        <v>0.45750000000000002</v>
      </c>
      <c r="H85" s="19">
        <v>3340000</v>
      </c>
      <c r="I85" s="36"/>
      <c r="J85" s="34"/>
    </row>
    <row r="86" spans="1:12" ht="17.25" customHeight="1">
      <c r="A86" s="52" t="s">
        <v>28</v>
      </c>
      <c r="B86" s="37" t="s">
        <v>50</v>
      </c>
      <c r="C86" s="19">
        <v>45000000</v>
      </c>
      <c r="D86" s="19">
        <f>[1]TH.NSNN.18!$L$127</f>
        <v>3566400</v>
      </c>
      <c r="E86" s="19">
        <f>[1]TH.NSNN.18!$F$127+9100000</f>
        <v>36615200</v>
      </c>
      <c r="F86" s="36">
        <f>D86/C86</f>
        <v>7.9253333333333328E-2</v>
      </c>
      <c r="G86" s="36">
        <f>E86/C86</f>
        <v>0.81367111111111112</v>
      </c>
      <c r="H86" s="19">
        <v>23933800</v>
      </c>
      <c r="I86" s="36"/>
      <c r="J86" s="53"/>
      <c r="L86" s="34"/>
    </row>
    <row r="87" spans="1:12" ht="17.25" customHeight="1">
      <c r="A87" s="52" t="s">
        <v>49</v>
      </c>
      <c r="B87" s="37" t="s">
        <v>48</v>
      </c>
      <c r="C87" s="19">
        <v>45000000</v>
      </c>
      <c r="D87" s="19">
        <f>[3]TH.NSNN.18!$J$137</f>
        <v>0</v>
      </c>
      <c r="E87" s="19">
        <f>+D87+[2]BS03.TT61.VPSO!D86</f>
        <v>0</v>
      </c>
      <c r="F87" s="36">
        <f>D87/C87</f>
        <v>0</v>
      </c>
      <c r="G87" s="36">
        <f>E87/C87</f>
        <v>0</v>
      </c>
      <c r="H87" s="19">
        <v>5000000</v>
      </c>
      <c r="I87" s="36"/>
    </row>
    <row r="88" spans="1:12" ht="17.25" customHeight="1">
      <c r="A88" s="52" t="s">
        <v>47</v>
      </c>
      <c r="B88" s="37" t="s">
        <v>46</v>
      </c>
      <c r="C88" s="19">
        <v>58000000</v>
      </c>
      <c r="D88" s="19">
        <v>0</v>
      </c>
      <c r="E88" s="19">
        <f>[1]TH.NSNN.18!$F$144</f>
        <v>58000000</v>
      </c>
      <c r="F88" s="36">
        <f>D88/C88</f>
        <v>0</v>
      </c>
      <c r="G88" s="36">
        <f>E88/C88</f>
        <v>1</v>
      </c>
      <c r="H88" s="19"/>
      <c r="I88" s="36"/>
    </row>
    <row r="89" spans="1:12" ht="17.25" customHeight="1">
      <c r="A89" s="52" t="s">
        <v>45</v>
      </c>
      <c r="B89" s="37" t="s">
        <v>44</v>
      </c>
      <c r="C89" s="19">
        <v>5000000</v>
      </c>
      <c r="D89" s="19">
        <f>[1]TH.NSNN.18!$L$152</f>
        <v>1200000</v>
      </c>
      <c r="E89" s="19">
        <f>[1]TH.NSNN.18!$F$152</f>
        <v>3600000</v>
      </c>
      <c r="F89" s="36">
        <f>D89/C89</f>
        <v>0.24</v>
      </c>
      <c r="G89" s="36">
        <f>E89/C89</f>
        <v>0.72</v>
      </c>
      <c r="H89" s="19">
        <v>1200000</v>
      </c>
      <c r="I89" s="36">
        <f>D89/H89</f>
        <v>1</v>
      </c>
    </row>
    <row r="90" spans="1:12" ht="17.25" customHeight="1">
      <c r="A90" s="52" t="s">
        <v>43</v>
      </c>
      <c r="B90" s="37" t="s">
        <v>42</v>
      </c>
      <c r="C90" s="19">
        <v>75000000</v>
      </c>
      <c r="D90" s="19">
        <f>[1]TH.NSNN.18!$L$155</f>
        <v>26761000</v>
      </c>
      <c r="E90" s="19">
        <f>[1]TH.NSNN.18!$F$155</f>
        <v>35249500</v>
      </c>
      <c r="F90" s="36">
        <f>D90/C90</f>
        <v>0.35681333333333332</v>
      </c>
      <c r="G90" s="36">
        <f>E90/C90</f>
        <v>0.46999333333333332</v>
      </c>
      <c r="H90" s="19"/>
      <c r="I90" s="36"/>
    </row>
    <row r="91" spans="1:12" ht="17.25" customHeight="1">
      <c r="A91" s="52" t="s">
        <v>41</v>
      </c>
      <c r="B91" s="37" t="s">
        <v>40</v>
      </c>
      <c r="C91" s="19">
        <v>2435000000</v>
      </c>
      <c r="D91" s="19">
        <f>[1]TH.NSNN.18!$L$164</f>
        <v>634358865</v>
      </c>
      <c r="E91" s="19">
        <v>714229753</v>
      </c>
      <c r="F91" s="36">
        <f>D91/C91</f>
        <v>0.26051698767967146</v>
      </c>
      <c r="G91" s="36">
        <f>E91/C91</f>
        <v>0.29331817371663244</v>
      </c>
      <c r="H91" s="19">
        <v>383990800</v>
      </c>
      <c r="I91" s="36">
        <f>D91/H91</f>
        <v>1.6520157904824804</v>
      </c>
      <c r="J91" s="28"/>
    </row>
    <row r="92" spans="1:12" ht="40.5" customHeight="1">
      <c r="A92" s="50" t="s">
        <v>39</v>
      </c>
      <c r="B92" s="51" t="s">
        <v>38</v>
      </c>
      <c r="C92" s="48">
        <v>72000000</v>
      </c>
      <c r="D92" s="48">
        <f>[3]TH.NSNN.18!$J$158</f>
        <v>0</v>
      </c>
      <c r="E92" s="48">
        <f>+D92+[2]BS03.TT61.VPSO!D91</f>
        <v>0</v>
      </c>
      <c r="F92" s="47">
        <f>D92/C92</f>
        <v>0</v>
      </c>
      <c r="G92" s="47">
        <f>E92/C92</f>
        <v>0</v>
      </c>
      <c r="H92" s="48"/>
      <c r="I92" s="47"/>
      <c r="J92" s="34"/>
    </row>
    <row r="93" spans="1:12" ht="17.25" customHeight="1">
      <c r="A93" s="50" t="s">
        <v>37</v>
      </c>
      <c r="B93" s="49" t="s">
        <v>36</v>
      </c>
      <c r="C93" s="48">
        <f>5000000+5000000+2000000+8000000+270000000+110930000</f>
        <v>400930000</v>
      </c>
      <c r="D93" s="48">
        <f>[3]TH.NSNN.18!$J$163</f>
        <v>0</v>
      </c>
      <c r="E93" s="48">
        <f>+D93+[2]BS03.TT61.VPSO!D92</f>
        <v>0</v>
      </c>
      <c r="F93" s="47">
        <f>D93/C93</f>
        <v>0</v>
      </c>
      <c r="G93" s="47">
        <f>E93/C93</f>
        <v>0</v>
      </c>
      <c r="H93" s="48"/>
      <c r="I93" s="47"/>
    </row>
    <row r="94" spans="1:12" ht="17.25" customHeight="1">
      <c r="A94" s="50" t="s">
        <v>35</v>
      </c>
      <c r="B94" s="49" t="s">
        <v>34</v>
      </c>
      <c r="C94" s="48">
        <v>6000000</v>
      </c>
      <c r="D94" s="48">
        <v>0</v>
      </c>
      <c r="E94" s="48">
        <v>0</v>
      </c>
      <c r="F94" s="47">
        <f>D94/C94</f>
        <v>0</v>
      </c>
      <c r="G94" s="47">
        <f>E94/C94</f>
        <v>0</v>
      </c>
      <c r="H94" s="48"/>
      <c r="I94" s="47"/>
    </row>
    <row r="95" spans="1:12" s="28" customFormat="1" ht="17.25" customHeight="1">
      <c r="A95" s="46">
        <v>2</v>
      </c>
      <c r="B95" s="45" t="s">
        <v>33</v>
      </c>
      <c r="C95" s="44">
        <f>C96+C99</f>
        <v>11674574000</v>
      </c>
      <c r="D95" s="44">
        <f>D96+D99</f>
        <v>2105000000</v>
      </c>
      <c r="E95" s="44">
        <f>E96+E99</f>
        <v>10100922000</v>
      </c>
      <c r="F95" s="43">
        <f>D95/C95</f>
        <v>0.180306364926035</v>
      </c>
      <c r="G95" s="43">
        <f>E95/C95</f>
        <v>0.86520690176789317</v>
      </c>
      <c r="H95" s="44">
        <f>SUM(H100:H102)</f>
        <v>6000000000</v>
      </c>
      <c r="I95" s="43"/>
    </row>
    <row r="96" spans="1:12" s="38" customFormat="1" ht="17.25" customHeight="1">
      <c r="A96" s="42" t="s">
        <v>32</v>
      </c>
      <c r="B96" s="41" t="s">
        <v>31</v>
      </c>
      <c r="C96" s="40">
        <f>SUM(C97:C98)</f>
        <v>0</v>
      </c>
      <c r="D96" s="40">
        <f>SUM(D97:D98)</f>
        <v>0</v>
      </c>
      <c r="E96" s="40">
        <f>SUM(E97:E98)</f>
        <v>0</v>
      </c>
      <c r="F96" s="39"/>
      <c r="G96" s="39"/>
      <c r="H96" s="40">
        <f>SUM(H97:H98)</f>
        <v>0</v>
      </c>
      <c r="I96" s="39"/>
    </row>
    <row r="97" spans="1:12" ht="17.25" customHeight="1">
      <c r="A97" s="35" t="s">
        <v>30</v>
      </c>
      <c r="B97" s="37" t="s">
        <v>29</v>
      </c>
      <c r="C97" s="19">
        <v>0</v>
      </c>
      <c r="D97" s="19">
        <v>0</v>
      </c>
      <c r="E97" s="19">
        <v>0</v>
      </c>
      <c r="F97" s="36"/>
      <c r="G97" s="36"/>
      <c r="H97" s="19"/>
      <c r="I97" s="36"/>
    </row>
    <row r="98" spans="1:12" ht="17.25" customHeight="1">
      <c r="A98" s="35" t="s">
        <v>28</v>
      </c>
      <c r="B98" s="37" t="s">
        <v>27</v>
      </c>
      <c r="C98" s="19">
        <v>0</v>
      </c>
      <c r="D98" s="19">
        <v>0</v>
      </c>
      <c r="E98" s="19">
        <v>0</v>
      </c>
      <c r="F98" s="36"/>
      <c r="G98" s="36"/>
      <c r="H98" s="19"/>
      <c r="I98" s="36"/>
    </row>
    <row r="99" spans="1:12" s="38" customFormat="1" ht="17.25" customHeight="1">
      <c r="A99" s="42" t="s">
        <v>26</v>
      </c>
      <c r="B99" s="41" t="s">
        <v>25</v>
      </c>
      <c r="C99" s="40">
        <f>SUM(C100:C104)</f>
        <v>11674574000</v>
      </c>
      <c r="D99" s="40">
        <f>SUM(D100:D104)</f>
        <v>2105000000</v>
      </c>
      <c r="E99" s="40">
        <f>SUM(E100:E104)</f>
        <v>10100922000</v>
      </c>
      <c r="F99" s="39">
        <f>D99/C99</f>
        <v>0.180306364926035</v>
      </c>
      <c r="G99" s="39">
        <f>E99/C99</f>
        <v>0.86520690176789317</v>
      </c>
      <c r="H99" s="40">
        <f>SUM(H100:H103)</f>
        <v>6000000000</v>
      </c>
      <c r="I99" s="39"/>
    </row>
    <row r="100" spans="1:12" ht="17.25" customHeight="1">
      <c r="A100" s="35" t="s">
        <v>24</v>
      </c>
      <c r="B100" s="37" t="s">
        <v>23</v>
      </c>
      <c r="C100" s="19">
        <f>[1]TH.NSNN.18!$E$186</f>
        <v>3420000000</v>
      </c>
      <c r="D100" s="19">
        <f>[1]TH.NSNN.18!$L$186</f>
        <v>1940000000</v>
      </c>
      <c r="E100" s="19">
        <f>[1]TH.NSNN.18!$F$186</f>
        <v>1940000000</v>
      </c>
      <c r="F100" s="36">
        <f>D100/C100</f>
        <v>0.56725146198830412</v>
      </c>
      <c r="G100" s="36">
        <f>E100/C100</f>
        <v>0.56725146198830412</v>
      </c>
      <c r="H100" s="19"/>
      <c r="I100" s="36"/>
    </row>
    <row r="101" spans="1:12" ht="17.25" customHeight="1">
      <c r="A101" s="35" t="s">
        <v>22</v>
      </c>
      <c r="B101" s="37" t="s">
        <v>21</v>
      </c>
      <c r="C101" s="19">
        <v>8000000000</v>
      </c>
      <c r="D101" s="19">
        <v>0</v>
      </c>
      <c r="E101" s="19">
        <v>7995922000</v>
      </c>
      <c r="F101" s="36">
        <f>D101/C101</f>
        <v>0</v>
      </c>
      <c r="G101" s="36">
        <f>E101/C101</f>
        <v>0.99949025000000002</v>
      </c>
      <c r="H101" s="19">
        <v>6000000000</v>
      </c>
      <c r="I101" s="36"/>
      <c r="L101" s="34"/>
    </row>
    <row r="102" spans="1:12" ht="17.25" customHeight="1">
      <c r="A102" s="35" t="s">
        <v>20</v>
      </c>
      <c r="B102" s="22" t="s">
        <v>19</v>
      </c>
      <c r="C102" s="19">
        <v>0</v>
      </c>
      <c r="D102" s="19">
        <v>0</v>
      </c>
      <c r="E102" s="19">
        <v>0</v>
      </c>
      <c r="F102" s="36"/>
      <c r="G102" s="36"/>
      <c r="H102" s="19"/>
      <c r="I102" s="36"/>
    </row>
    <row r="103" spans="1:12" ht="17.25" customHeight="1">
      <c r="A103" s="35" t="s">
        <v>18</v>
      </c>
      <c r="B103" s="22" t="s">
        <v>17</v>
      </c>
      <c r="C103" s="20">
        <v>0</v>
      </c>
      <c r="D103" s="20">
        <v>0</v>
      </c>
      <c r="E103" s="19">
        <v>0</v>
      </c>
      <c r="F103" s="18"/>
      <c r="G103" s="18"/>
      <c r="H103" s="20"/>
      <c r="I103" s="18"/>
      <c r="L103" s="34"/>
    </row>
    <row r="104" spans="1:12" ht="17.25" customHeight="1">
      <c r="A104" s="23" t="s">
        <v>16</v>
      </c>
      <c r="B104" s="33" t="s">
        <v>15</v>
      </c>
      <c r="C104" s="20">
        <f>[1]TH.NSNN.18!$E$190</f>
        <v>254574000</v>
      </c>
      <c r="D104" s="20">
        <f>[1]TH.NSNN.18!$L$190</f>
        <v>165000000</v>
      </c>
      <c r="E104" s="20">
        <f>[1]TH.NSNN.18!$F$190</f>
        <v>165000000</v>
      </c>
      <c r="F104" s="29">
        <f>D104/C104</f>
        <v>0.6481416012632869</v>
      </c>
      <c r="G104" s="29">
        <f>E104/C104</f>
        <v>0.6481416012632869</v>
      </c>
      <c r="H104" s="20"/>
      <c r="I104" s="18"/>
    </row>
    <row r="105" spans="1:12" s="28" customFormat="1" ht="17.25" customHeight="1">
      <c r="A105" s="32">
        <v>3</v>
      </c>
      <c r="B105" s="31" t="s">
        <v>14</v>
      </c>
      <c r="C105" s="30">
        <f>SUM(C106)</f>
        <v>19800000</v>
      </c>
      <c r="D105" s="30">
        <f>SUM(D106)</f>
        <v>0</v>
      </c>
      <c r="E105" s="30">
        <f>SUM(E106)</f>
        <v>19800000</v>
      </c>
      <c r="F105" s="29">
        <f>D105/C105</f>
        <v>0</v>
      </c>
      <c r="G105" s="29">
        <f>E105/C105</f>
        <v>1</v>
      </c>
      <c r="H105" s="30">
        <f>SUM(H106)</f>
        <v>0</v>
      </c>
      <c r="I105" s="29"/>
    </row>
    <row r="106" spans="1:12" ht="17.25" customHeight="1">
      <c r="A106" s="23" t="s">
        <v>13</v>
      </c>
      <c r="B106" s="22" t="s">
        <v>12</v>
      </c>
      <c r="C106" s="20">
        <v>19800000</v>
      </c>
      <c r="D106" s="20">
        <f>[3]TH.NSNN.18!$J$166</f>
        <v>0</v>
      </c>
      <c r="E106" s="19">
        <f>+D106+[2]BS03.TT61.VPSO!D103</f>
        <v>19800000</v>
      </c>
      <c r="F106" s="18">
        <f>D106/C106</f>
        <v>0</v>
      </c>
      <c r="G106" s="18">
        <f>E106/C106</f>
        <v>1</v>
      </c>
      <c r="H106" s="20"/>
      <c r="I106" s="18"/>
    </row>
    <row r="107" spans="1:12" s="28" customFormat="1" ht="17.25" customHeight="1">
      <c r="A107" s="32">
        <v>4</v>
      </c>
      <c r="B107" s="31" t="s">
        <v>11</v>
      </c>
      <c r="C107" s="30">
        <f>SUM(C108)</f>
        <v>50000000</v>
      </c>
      <c r="D107" s="30">
        <f>SUM(D108)</f>
        <v>0</v>
      </c>
      <c r="E107" s="30">
        <f>SUM(E108)</f>
        <v>0</v>
      </c>
      <c r="F107" s="29">
        <f>D107/C107</f>
        <v>0</v>
      </c>
      <c r="G107" s="29">
        <f>E107/C107</f>
        <v>0</v>
      </c>
      <c r="H107" s="30">
        <f>SUM(H108)</f>
        <v>0</v>
      </c>
      <c r="I107" s="29"/>
    </row>
    <row r="108" spans="1:12" ht="25.5" customHeight="1">
      <c r="A108" s="23" t="s">
        <v>10</v>
      </c>
      <c r="B108" s="22" t="s">
        <v>9</v>
      </c>
      <c r="C108" s="20">
        <v>50000000</v>
      </c>
      <c r="D108" s="20">
        <f>[3]TH.NSNN.18!$J$165</f>
        <v>0</v>
      </c>
      <c r="E108" s="19">
        <v>0</v>
      </c>
      <c r="F108" s="18">
        <f>D108/C108</f>
        <v>0</v>
      </c>
      <c r="G108" s="18">
        <f>E108/C108</f>
        <v>0</v>
      </c>
      <c r="H108" s="20"/>
      <c r="I108" s="18"/>
    </row>
    <row r="109" spans="1:12" ht="17.25" customHeight="1">
      <c r="A109" s="27" t="s">
        <v>8</v>
      </c>
      <c r="B109" s="26" t="s">
        <v>7</v>
      </c>
      <c r="C109" s="25">
        <f>SUM(C110:C112)</f>
        <v>95043000000</v>
      </c>
      <c r="D109" s="25">
        <f>SUM(D110:D112)</f>
        <v>15872339782</v>
      </c>
      <c r="E109" s="25">
        <f>SUM(E110:E112)</f>
        <v>36181266798</v>
      </c>
      <c r="F109" s="24">
        <f>D109/C109</f>
        <v>0.1670016706332923</v>
      </c>
      <c r="G109" s="24">
        <f>E109/C109</f>
        <v>0.38068313077238725</v>
      </c>
      <c r="H109" s="25">
        <f>SUM(H110)</f>
        <v>0</v>
      </c>
      <c r="I109" s="24"/>
    </row>
    <row r="110" spans="1:12" ht="17.25" customHeight="1">
      <c r="A110" s="23">
        <v>1</v>
      </c>
      <c r="B110" s="22" t="s">
        <v>6</v>
      </c>
      <c r="C110" s="20">
        <v>500000000</v>
      </c>
      <c r="D110" s="20"/>
      <c r="E110" s="19">
        <f>+D110+[2]BS03.TT61.VPSO!D107</f>
        <v>500000000</v>
      </c>
      <c r="F110" s="18">
        <f>D110/C110</f>
        <v>0</v>
      </c>
      <c r="G110" s="18">
        <f>E110/C110</f>
        <v>1</v>
      </c>
      <c r="H110" s="17"/>
      <c r="I110" s="16"/>
    </row>
    <row r="111" spans="1:12" ht="17.25" customHeight="1">
      <c r="A111" s="23">
        <v>2</v>
      </c>
      <c r="B111" s="22" t="s">
        <v>5</v>
      </c>
      <c r="C111" s="21">
        <f>[1]TH.NSNN.18!$E$192</f>
        <v>92450000000</v>
      </c>
      <c r="D111" s="20">
        <f>[1]TH.NSNN.18!$L$192</f>
        <v>14608567782</v>
      </c>
      <c r="E111" s="19">
        <f>[1]TH.NSNN.18!$F$192</f>
        <v>34417494798</v>
      </c>
      <c r="F111" s="18">
        <f>D111/C111</f>
        <v>0.15801587649540291</v>
      </c>
      <c r="G111" s="18">
        <f>E111/C111</f>
        <v>0.37228225849648461</v>
      </c>
      <c r="H111" s="20">
        <v>15412677000</v>
      </c>
      <c r="I111" s="18"/>
    </row>
    <row r="112" spans="1:12" ht="17.25" customHeight="1">
      <c r="A112" s="23">
        <v>3</v>
      </c>
      <c r="B112" s="22" t="s">
        <v>4</v>
      </c>
      <c r="C112" s="21">
        <f>[1]TH.NSNN.18!$E$193</f>
        <v>2093000000</v>
      </c>
      <c r="D112" s="20">
        <f>[1]TH.NSNN.18!$L$193</f>
        <v>1263772000</v>
      </c>
      <c r="E112" s="19">
        <f>[1]TH.NSNN.18!$F$193</f>
        <v>1263772000</v>
      </c>
      <c r="F112" s="18">
        <f>D112/C112</f>
        <v>0.60380888676540856</v>
      </c>
      <c r="G112" s="18">
        <f>E112/C112</f>
        <v>0.60380888676540856</v>
      </c>
      <c r="H112" s="17"/>
      <c r="I112" s="16"/>
    </row>
    <row r="113" spans="1:9" s="12" customFormat="1" ht="9" customHeight="1">
      <c r="A113" s="15"/>
      <c r="B113" s="14"/>
      <c r="C113" s="13"/>
      <c r="D113" s="13"/>
      <c r="E113" s="13"/>
      <c r="F113" s="13"/>
      <c r="G113" s="13"/>
      <c r="H113" s="13"/>
      <c r="I113" s="13"/>
    </row>
    <row r="114" spans="1:9" ht="9.75" customHeight="1">
      <c r="A114" s="8"/>
      <c r="B114" s="11"/>
      <c r="C114" s="6"/>
      <c r="D114" s="6"/>
      <c r="E114" s="6"/>
      <c r="F114" s="6"/>
      <c r="G114" s="6"/>
      <c r="H114" s="6"/>
      <c r="I114" s="6"/>
    </row>
    <row r="115" spans="1:9" ht="15" customHeight="1">
      <c r="A115" s="8"/>
      <c r="B115" s="7" t="s">
        <v>3</v>
      </c>
      <c r="C115" s="6"/>
      <c r="D115" s="6"/>
      <c r="E115" s="6"/>
      <c r="F115" s="6"/>
      <c r="G115" s="6"/>
      <c r="H115" s="6"/>
      <c r="I115" s="6"/>
    </row>
    <row r="116" spans="1:9" ht="15" customHeight="1">
      <c r="A116" s="8"/>
      <c r="B116" s="7"/>
      <c r="C116" s="6"/>
      <c r="D116" s="6"/>
      <c r="E116" s="6"/>
      <c r="F116" s="6"/>
      <c r="G116" s="6"/>
      <c r="H116" s="10" t="s">
        <v>2</v>
      </c>
    </row>
    <row r="117" spans="1:9" ht="15" customHeight="1">
      <c r="A117" s="8"/>
      <c r="B117" s="7"/>
      <c r="C117" s="6"/>
      <c r="D117" s="6"/>
      <c r="E117" s="6"/>
      <c r="F117" s="10" t="s">
        <v>1</v>
      </c>
      <c r="G117" s="6"/>
      <c r="H117" s="9" t="s">
        <v>0</v>
      </c>
    </row>
    <row r="118" spans="1:9" ht="15" customHeight="1">
      <c r="A118" s="8"/>
      <c r="B118" s="7"/>
      <c r="C118" s="6"/>
      <c r="D118" s="6"/>
      <c r="E118" s="6"/>
      <c r="F118" s="9" t="s">
        <v>0</v>
      </c>
      <c r="G118" s="6"/>
      <c r="H118" s="6"/>
      <c r="I118" s="5"/>
    </row>
    <row r="119" spans="1:9" ht="15" customHeight="1">
      <c r="A119" s="8"/>
      <c r="B119" s="7"/>
      <c r="C119" s="6"/>
      <c r="D119" s="6"/>
      <c r="E119" s="6"/>
      <c r="F119" s="6"/>
      <c r="G119" s="6"/>
      <c r="H119" s="6"/>
      <c r="I119" s="5"/>
    </row>
    <row r="120" spans="1:9">
      <c r="I120" s="4"/>
    </row>
    <row r="121" spans="1:9">
      <c r="I121" s="4"/>
    </row>
    <row r="122" spans="1:9">
      <c r="I122" s="4"/>
    </row>
  </sheetData>
  <mergeCells count="13">
    <mergeCell ref="B7:B9"/>
    <mergeCell ref="C7:C9"/>
    <mergeCell ref="D8:D9"/>
    <mergeCell ref="E8:E9"/>
    <mergeCell ref="F8:G8"/>
    <mergeCell ref="H8:H9"/>
    <mergeCell ref="A3:I3"/>
    <mergeCell ref="A4:I4"/>
    <mergeCell ref="A5:I5"/>
    <mergeCell ref="F7:I7"/>
    <mergeCell ref="D7:E7"/>
    <mergeCell ref="A7:A9"/>
    <mergeCell ref="I8:I9"/>
  </mergeCells>
  <pageMargins left="0.15748031496062992" right="0.19685039370078741" top="0.23622047244094491" bottom="0.39370078740157483" header="0.15748031496062992" footer="0.15748031496062992"/>
  <pageSetup paperSize="9" scale="98" orientation="portrait" r:id="rId1"/>
  <headerFooter alignWithMargins="0">
    <oddFooter>&amp;L&amp;8&amp;F&amp;C&amp;P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Image" ma:contentTypeID="0x0101009148F5A04DDD49CBA7127AADA5FB792B00AADE34325A8B49CDA8BB4DB53328F214001FB32B77BC6BCE469A20AE84AF97AF47" ma:contentTypeVersion="1" ma:contentTypeDescription="Upload an image." ma:contentTypeScope="" ma:versionID="b4da2adae13c588f052c06f8c8324a5a">
  <xsd:schema xmlns:xsd="http://www.w3.org/2001/XMLSchema" xmlns:xs="http://www.w3.org/2001/XMLSchema" xmlns:p="http://schemas.microsoft.com/office/2006/metadata/properties" xmlns:ns1="http://schemas.microsoft.com/sharepoint/v3" xmlns:ns2="780FFE3A-0846-4223-AD1A-992C07E03CB4" xmlns:ns3="http://schemas.microsoft.com/sharepoint/v3/fields" targetNamespace="http://schemas.microsoft.com/office/2006/metadata/properties" ma:root="true" ma:fieldsID="ad67d8f52a74939dd250bc22f5a2d32a" ns1:_="" ns2:_="" ns3:_="">
    <xsd:import namespace="http://schemas.microsoft.com/sharepoint/v3"/>
    <xsd:import namespace="780FFE3A-0846-4223-AD1A-992C07E03CB4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1:FileRef" minOccurs="0"/>
                <xsd:element ref="ns1:File_x0020_Type" minOccurs="0"/>
                <xsd:element ref="ns1:HTML_x0020_File_x0020_Type" minOccurs="0"/>
                <xsd:element ref="ns1:FSObjType" minOccurs="0"/>
                <xsd:element ref="ns2:ThumbnailExists" minOccurs="0"/>
                <xsd:element ref="ns2:PreviewExists" minOccurs="0"/>
                <xsd:element ref="ns2:ImageWidth" minOccurs="0"/>
                <xsd:element ref="ns2:ImageHeight" minOccurs="0"/>
                <xsd:element ref="ns2:ImageCreateDate" minOccurs="0"/>
                <xsd:element ref="ns3:wic_System_Copyright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FileRef" ma:index="8" nillable="true" ma:displayName="URL Path" ma:hidden="true" ma:list="Docs" ma:internalName="FileRef" ma:readOnly="true" ma:showField="FullUrl">
      <xsd:simpleType>
        <xsd:restriction base="dms:Lookup"/>
      </xsd:simpleType>
    </xsd:element>
    <xsd:element name="File_x0020_Type" ma:index="9" nillable="true" ma:displayName="File Type" ma:hidden="true" ma:internalName="File_x0020_Type" ma:readOnly="true">
      <xsd:simpleType>
        <xsd:restriction base="dms:Text"/>
      </xsd:simpleType>
    </xsd:element>
    <xsd:element name="HTML_x0020_File_x0020_Type" ma:index="10" nillable="true" ma:displayName="HTML File Type" ma:hidden="true" ma:internalName="HTML_x0020_File_x0020_Type" ma:readOnly="true">
      <xsd:simpleType>
        <xsd:restriction base="dms:Text"/>
      </xsd:simpleType>
    </xsd:element>
    <xsd:element name="FSObjType" ma:index="11" nillable="true" ma:displayName="Item Type" ma:hidden="true" ma:list="Docs" ma:internalName="FSObjType" ma:readOnly="true" ma:showField="FSType">
      <xsd:simpleType>
        <xsd:restriction base="dms:Lookup"/>
      </xsd:simpleType>
    </xsd:element>
    <xsd:element name="PublishingStartDate" ma:index="27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28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0FFE3A-0846-4223-AD1A-992C07E03CB4" elementFormDefault="qualified">
    <xsd:import namespace="http://schemas.microsoft.com/office/2006/documentManagement/types"/>
    <xsd:import namespace="http://schemas.microsoft.com/office/infopath/2007/PartnerControls"/>
    <xsd:element name="ThumbnailExists" ma:index="18" nillable="true" ma:displayName="Thumbnail Exists" ma:default="FALSE" ma:hidden="true" ma:internalName="ThumbnailExists" ma:readOnly="true">
      <xsd:simpleType>
        <xsd:restriction base="dms:Boolean"/>
      </xsd:simpleType>
    </xsd:element>
    <xsd:element name="PreviewExists" ma:index="19" nillable="true" ma:displayName="Preview Exists" ma:default="FALSE" ma:hidden="true" ma:internalName="PreviewExists" ma:readOnly="true">
      <xsd:simpleType>
        <xsd:restriction base="dms:Boolean"/>
      </xsd:simpleType>
    </xsd:element>
    <xsd:element name="ImageWidth" ma:index="20" nillable="true" ma:displayName="Width" ma:internalName="ImageWidth" ma:readOnly="true">
      <xsd:simpleType>
        <xsd:restriction base="dms:Unknown"/>
      </xsd:simpleType>
    </xsd:element>
    <xsd:element name="ImageHeight" ma:index="22" nillable="true" ma:displayName="Height" ma:internalName="ImageHeight" ma:readOnly="true">
      <xsd:simpleType>
        <xsd:restriction base="dms:Unknown"/>
      </xsd:simpleType>
    </xsd:element>
    <xsd:element name="ImageCreateDate" ma:index="25" nillable="true" ma:displayName="Date Picture Taken" ma:format="DateTime" ma:hidden="true" ma:internalName="ImageCreateDat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26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 ma:index="24" ma:displayName="Author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 ma:index="23" ma:displayName="Comments"/>
        <xsd:element name="keywords" minOccurs="0" maxOccurs="1" type="xsd:string" ma:index="14" ma:displayName="Keywords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mageCreateDate xmlns="780FFE3A-0846-4223-AD1A-992C07E03CB4" xsi:nil="true"/>
    <PublishingExpirationDate xmlns="http://schemas.microsoft.com/sharepoint/v3" xsi:nil="true"/>
    <PublishingStartDate xmlns="http://schemas.microsoft.com/sharepoint/v3" xsi:nil="true"/>
    <wic_System_Copyright xmlns="http://schemas.microsoft.com/sharepoint/v3/fields">Phòng KH-TC-QLKCHTGT</wic_System_Copyright>
  </documentManagement>
</p:properties>
</file>

<file path=customXml/itemProps1.xml><?xml version="1.0" encoding="utf-8"?>
<ds:datastoreItem xmlns:ds="http://schemas.openxmlformats.org/officeDocument/2006/customXml" ds:itemID="{B6C97B8C-4380-42EB-8B76-73E9BC7F34E5}"/>
</file>

<file path=customXml/itemProps2.xml><?xml version="1.0" encoding="utf-8"?>
<ds:datastoreItem xmlns:ds="http://schemas.openxmlformats.org/officeDocument/2006/customXml" ds:itemID="{E225CCAD-CEAD-42FB-9916-D4299EC988C9}"/>
</file>

<file path=customXml/itemProps3.xml><?xml version="1.0" encoding="utf-8"?>
<ds:datastoreItem xmlns:ds="http://schemas.openxmlformats.org/officeDocument/2006/customXml" ds:itemID="{98D1798C-ABCE-4B38-8C6C-B0317BF84F3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BS03.TT61.VPSO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Phòng KH-TC-QLKCHTGT</dc:creator>
  <cp:keywords/>
  <dc:description/>
  <cp:lastModifiedBy>A</cp:lastModifiedBy>
  <dcterms:created xsi:type="dcterms:W3CDTF">2018-10-15T09:21:31Z</dcterms:created>
  <dcterms:modified xsi:type="dcterms:W3CDTF">2018-10-15T09:22:16Z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0x0101009148F5A04DDD49CBA7127AADA5FB792B00AADE34325A8B49CDA8BB4DB53328F214001FB32B77BC6BCE469A20AE84AF97AF47</vt:lpwstr>
  </property>
</Properties>
</file>