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Ừ NGỌC TRẦM - SỞ GT\TRẦM 2022\CÔNG KHAI DỰ  TOÁN\"/>
    </mc:Choice>
  </mc:AlternateContent>
  <bookViews>
    <workbookView xWindow="0" yWindow="0" windowWidth="24000" windowHeight="9735"/>
  </bookViews>
  <sheets>
    <sheet name="BS03.QIII-2022"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___mtc1">'[3]Sheet1 (4)'!$K$51</definedName>
    <definedName name="____nc1">'[3]Sheet1 (4)'!$J$51</definedName>
    <definedName name="____vl2" localSheetId="0">'[4]Sheet9 (2)'!#REF!</definedName>
    <definedName name="____vl2">'[4]Sheet9 (2)'!#REF!</definedName>
    <definedName name="___mtc1">'[3]Sheet1 (4)'!$K$51</definedName>
    <definedName name="___nc1">'[3]Sheet1 (4)'!$J$51</definedName>
    <definedName name="___vl2" localSheetId="0">'[4]Sheet9 (2)'!#REF!</definedName>
    <definedName name="___vl2">'[4]Sheet9 (2)'!#REF!</definedName>
    <definedName name="__mtc1">'[3]Sheet1 (4)'!$K$51</definedName>
    <definedName name="__nc1">'[3]Sheet1 (4)'!$J$51</definedName>
    <definedName name="__vl2" localSheetId="0">'[4]Sheet9 (2)'!#REF!</definedName>
    <definedName name="__vl2">'[4]Sheet9 (2)'!#REF!</definedName>
    <definedName name="_Fill" localSheetId="0" hidden="1">#REF!</definedName>
    <definedName name="_Fill" hidden="1">#REF!</definedName>
    <definedName name="_mtc1">'[3]Sheet1 (4)'!$K$51</definedName>
    <definedName name="_nc1">'[3]Sheet1 (4)'!$J$51</definedName>
    <definedName name="_vl2" localSheetId="0">'[4]Sheet9 (2)'!#REF!</definedName>
    <definedName name="_vl2">'[4]Sheet9 (2)'!#REF!</definedName>
    <definedName name="A" localSheetId="0">[5]Sheet26!#REF!</definedName>
    <definedName name="A">[5]Sheet26!#REF!</definedName>
    <definedName name="CONG" localSheetId="0">[5]Sheet26!#REF!</definedName>
    <definedName name="CONG">[5]Sheet26!#REF!</definedName>
    <definedName name="d0" localSheetId="0">[6]XDCB!#REF!</definedName>
    <definedName name="d0">[6]XDCB!#REF!</definedName>
    <definedName name="hh">[7]XL4Poppy!$B$1:$B$16</definedName>
    <definedName name="HNM" localSheetId="0">[5]Sheet26!#REF!</definedName>
    <definedName name="HNM">[5]Sheet26!#REF!</definedName>
    <definedName name="hung">'[8]Sheet1 (6)'!$I$16</definedName>
    <definedName name="HUYEÄN" localSheetId="0">[5]Sheet26!#REF!</definedName>
    <definedName name="HUYEÄN">[5]Sheet26!#REF!</definedName>
    <definedName name="MTC">'[9]Sheet1 (6)'!$J$16</definedName>
    <definedName name="n" localSheetId="0">#REF!</definedName>
    <definedName name="n">#REF!</definedName>
    <definedName name="NAÊM" localSheetId="0">[5]Sheet26!#REF!</definedName>
    <definedName name="NAÊM">[5]Sheet26!#REF!</definedName>
    <definedName name="NC">'[9]Sheet1 (6)'!$I$16</definedName>
    <definedName name="NGAØY" localSheetId="0">[5]Sheet26!#REF!</definedName>
    <definedName name="NGAØY">[5]Sheet26!#REF!</definedName>
    <definedName name="NHUT" localSheetId="0">'[10]BC L-V-Tam'!#REF!</definedName>
    <definedName name="NHUT">'[10]BC L-V-Tam'!#REF!</definedName>
    <definedName name="_xlnm.Print_Titles" localSheetId="0">'BS03.QIII-2022'!$10:$10</definedName>
    <definedName name="PTVT">'[11]Sheet1 (6)'!$I$16</definedName>
    <definedName name="SOÁ_HÑ" localSheetId="0">[5]Sheet26!#REF!</definedName>
    <definedName name="SOÁ_HÑ">[5]Sheet26!#REF!</definedName>
    <definedName name="SÔÛ_GT" localSheetId="0">[5]Sheet26!#REF!</definedName>
    <definedName name="SÔÛ_GT">[5]Sheet26!#REF!</definedName>
    <definedName name="TEÂN_COÂNG_TRÌNH" localSheetId="0">[5]Sheet26!#REF!</definedName>
    <definedName name="TEÂN_COÂNG_TRÌNH">[5]Sheet26!#REF!</definedName>
    <definedName name="TKCONG" localSheetId="0">[5]Sheet26!#REF!</definedName>
    <definedName name="TKCONG">[5]Sheet26!#REF!</definedName>
    <definedName name="TT" localSheetId="0">[5]Sheet26!#REF!</definedName>
    <definedName name="TT">[5]Sheet26!#REF!</definedName>
    <definedName name="THAÙNG" localSheetId="0">[5]Sheet26!#REF!</definedName>
    <definedName name="THAÙNG">[5]Sheet26!#REF!</definedName>
    <definedName name="VB" localSheetId="0">[5]Sheet26!#REF!</definedName>
    <definedName name="VB">[5]Sheet26!#REF!</definedName>
    <definedName name="VL">'[9]Sheet2 (2)'!$F$15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4" i="1" l="1"/>
  <c r="H73" i="1"/>
  <c r="G73" i="1"/>
  <c r="E73" i="1"/>
  <c r="F73" i="1" s="1"/>
  <c r="D73" i="1"/>
  <c r="F72" i="1"/>
  <c r="G70" i="1"/>
  <c r="F70" i="1"/>
  <c r="E70" i="1"/>
  <c r="D70" i="1"/>
  <c r="H69" i="1"/>
  <c r="F69" i="1"/>
  <c r="E69" i="1"/>
  <c r="G68" i="1"/>
  <c r="F68" i="1"/>
  <c r="E68" i="1"/>
  <c r="H68" i="1" s="1"/>
  <c r="D68" i="1"/>
  <c r="F67" i="1"/>
  <c r="E67" i="1"/>
  <c r="H67" i="1" s="1"/>
  <c r="E66" i="1"/>
  <c r="H66" i="1" s="1"/>
  <c r="H64" i="1" s="1"/>
  <c r="H63" i="1" s="1"/>
  <c r="G64" i="1"/>
  <c r="E64" i="1"/>
  <c r="E63" i="1" s="1"/>
  <c r="D64" i="1"/>
  <c r="D63" i="1" s="1"/>
  <c r="D62" i="1" s="1"/>
  <c r="G63" i="1"/>
  <c r="G62" i="1"/>
  <c r="D61" i="1"/>
  <c r="E60" i="1"/>
  <c r="H60" i="1" s="1"/>
  <c r="D60" i="1"/>
  <c r="E59" i="1"/>
  <c r="H59" i="1" s="1"/>
  <c r="D59" i="1"/>
  <c r="E58" i="1"/>
  <c r="H58" i="1" s="1"/>
  <c r="D58" i="1"/>
  <c r="D57" i="1"/>
  <c r="F57" i="1" s="1"/>
  <c r="F56" i="1"/>
  <c r="D56" i="1"/>
  <c r="E55" i="1"/>
  <c r="F55" i="1" s="1"/>
  <c r="D55" i="1"/>
  <c r="F54" i="1"/>
  <c r="D54" i="1"/>
  <c r="H53" i="1"/>
  <c r="F53" i="1"/>
  <c r="E53" i="1"/>
  <c r="D53" i="1"/>
  <c r="D52" i="1"/>
  <c r="D51" i="1" s="1"/>
  <c r="G51" i="1"/>
  <c r="E51" i="1"/>
  <c r="H51" i="1" s="1"/>
  <c r="H49" i="1"/>
  <c r="F49" i="1"/>
  <c r="E49" i="1"/>
  <c r="D49" i="1"/>
  <c r="H48" i="1"/>
  <c r="F48" i="1"/>
  <c r="D48" i="1"/>
  <c r="H47" i="1"/>
  <c r="F47" i="1"/>
  <c r="D47" i="1"/>
  <c r="H46" i="1"/>
  <c r="D46" i="1"/>
  <c r="D45" i="1" s="1"/>
  <c r="G45" i="1"/>
  <c r="E45" i="1"/>
  <c r="H45" i="1" s="1"/>
  <c r="G44" i="1"/>
  <c r="G42" i="1" s="1"/>
  <c r="G43" i="1"/>
  <c r="H41" i="1"/>
  <c r="D41" i="1"/>
  <c r="F41" i="1" s="1"/>
  <c r="H38" i="1"/>
  <c r="G38" i="1"/>
  <c r="E38" i="1"/>
  <c r="F38" i="1" s="1"/>
  <c r="D38" i="1"/>
  <c r="G37" i="1"/>
  <c r="E37" i="1"/>
  <c r="H37" i="1" s="1"/>
  <c r="D37" i="1"/>
  <c r="E36" i="1"/>
  <c r="D36" i="1"/>
  <c r="H35" i="1"/>
  <c r="E35" i="1"/>
  <c r="H34" i="1"/>
  <c r="E34" i="1"/>
  <c r="E33" i="1" s="1"/>
  <c r="G33" i="1"/>
  <c r="G32" i="1" s="1"/>
  <c r="D30" i="1"/>
  <c r="D29" i="1"/>
  <c r="H28" i="1"/>
  <c r="F28" i="1"/>
  <c r="D28" i="1"/>
  <c r="H27" i="1"/>
  <c r="D27" i="1"/>
  <c r="D26" i="1" s="1"/>
  <c r="D24" i="1" s="1"/>
  <c r="D23" i="1" s="1"/>
  <c r="G26" i="1"/>
  <c r="E26" i="1"/>
  <c r="H26" i="1" s="1"/>
  <c r="G24" i="1"/>
  <c r="G23" i="1"/>
  <c r="H22" i="1"/>
  <c r="F22" i="1"/>
  <c r="D22" i="1"/>
  <c r="E21" i="1"/>
  <c r="F21" i="1" s="1"/>
  <c r="D21" i="1"/>
  <c r="H20" i="1"/>
  <c r="D20" i="1"/>
  <c r="D19" i="1" s="1"/>
  <c r="G19" i="1"/>
  <c r="E19" i="1"/>
  <c r="H19" i="1" s="1"/>
  <c r="H18" i="1"/>
  <c r="H16" i="1"/>
  <c r="F16" i="1"/>
  <c r="D16" i="1"/>
  <c r="D35" i="1" s="1"/>
  <c r="F35" i="1" s="1"/>
  <c r="H15" i="1"/>
  <c r="D15" i="1"/>
  <c r="D14" i="1" s="1"/>
  <c r="D13" i="1" s="1"/>
  <c r="D12" i="1" s="1"/>
  <c r="G14" i="1"/>
  <c r="E14" i="1"/>
  <c r="H14" i="1" s="1"/>
  <c r="G13" i="1"/>
  <c r="G12" i="1"/>
  <c r="D44" i="1" l="1"/>
  <c r="D43" i="1" s="1"/>
  <c r="D42" i="1" s="1"/>
  <c r="F63" i="1"/>
  <c r="E62" i="1"/>
  <c r="H33" i="1"/>
  <c r="E32" i="1"/>
  <c r="F64" i="1"/>
  <c r="F66" i="1"/>
  <c r="F20" i="1"/>
  <c r="F26" i="1"/>
  <c r="F27" i="1"/>
  <c r="F45" i="1"/>
  <c r="F46" i="1"/>
  <c r="F51" i="1"/>
  <c r="F52" i="1"/>
  <c r="F58" i="1"/>
  <c r="F59" i="1"/>
  <c r="F60" i="1"/>
  <c r="D34" i="1"/>
  <c r="K47" i="1"/>
  <c r="F14" i="1"/>
  <c r="F15" i="1"/>
  <c r="F19" i="1"/>
  <c r="E13" i="1"/>
  <c r="E24" i="1"/>
  <c r="E44" i="1"/>
  <c r="D33" i="1" l="1"/>
  <c r="F34" i="1"/>
  <c r="F62" i="1"/>
  <c r="H62" i="1"/>
  <c r="K49" i="1"/>
  <c r="H44" i="1"/>
  <c r="E43" i="1"/>
  <c r="F44" i="1"/>
  <c r="H32" i="1"/>
  <c r="H13" i="1"/>
  <c r="E12" i="1"/>
  <c r="F13" i="1"/>
  <c r="F24" i="1"/>
  <c r="H24" i="1"/>
  <c r="E23" i="1"/>
  <c r="F12" i="1" l="1"/>
  <c r="H12" i="1"/>
  <c r="F43" i="1"/>
  <c r="H43" i="1"/>
  <c r="E42" i="1"/>
  <c r="F23" i="1"/>
  <c r="H23" i="1"/>
  <c r="D32" i="1"/>
  <c r="F32" i="1" s="1"/>
  <c r="F33" i="1"/>
  <c r="F42" i="1" l="1"/>
  <c r="H42" i="1"/>
</calcChain>
</file>

<file path=xl/sharedStrings.xml><?xml version="1.0" encoding="utf-8"?>
<sst xmlns="http://schemas.openxmlformats.org/spreadsheetml/2006/main" count="130" uniqueCount="104">
  <si>
    <t>Biểu số 3 - Ban hành kèm theo Thông tư số 90/2018/TT-BTC ngày 28/9/2018 của Bộ Tài chính</t>
  </si>
  <si>
    <t>Đơn vị: Sở Giao thông vận tải Tây Ninh</t>
  </si>
  <si>
    <t>Chương: 421</t>
  </si>
  <si>
    <t>CÔNG KHAI THỰC HIỆN DỰ TOÁN THU - CHI NGÂN SÁCH
 QUÝ III NĂM 2022</t>
  </si>
  <si>
    <t xml:space="preserve">       Căn cứ Nghị định số 163/2016/NĐ-CP ngày 21/12/2017 của Chính phủ quy định chi tiết thi hành một số điều của luật NSNN;</t>
  </si>
  <si>
    <t xml:space="preserve">       Căn cứ Thông tư số 90/2018/TT-BTC ngày 28 tháng 9 năm 2018 của Bộ Tài chính sửa đổi, bổ sung một số điều của Thông tư số 61/2017/TT-BTC ngày 15 tháng 6 năm 2017 của Bộ Tài chính hướng dẫn thực hiện công khai ngân sách đối với đơn vị dự toán ngân sách, các tổ chức được ngân sách nhà nước hỗ trợ;</t>
  </si>
  <si>
    <t xml:space="preserve">      Sở Giao thông vận tải Tây Ninh công khai tình hình thực hiện dự toán thu-chi ngân sách quý III năm 2022 như sau:</t>
  </si>
  <si>
    <t>ĐVT: Triệu đồng</t>
  </si>
  <si>
    <t>STT</t>
  </si>
  <si>
    <t>Nội dung</t>
  </si>
  <si>
    <t>Dự toán năm 2022</t>
  </si>
  <si>
    <t>Thực hiện quý III năm 2022</t>
  </si>
  <si>
    <t>Thực hiện quý III năm 2022/Dự toán năm 2022 (tỷ lệ %)</t>
  </si>
  <si>
    <t>Cùng kỳ năm 2021
(đồng)</t>
  </si>
  <si>
    <t>Thực hiện quý III năm 2022 so với cùng kỳ năm 2021 (tỷ lệ %)</t>
  </si>
  <si>
    <t>A</t>
  </si>
  <si>
    <t>Tổng số thu, chi, nộp ngân sách PLP</t>
  </si>
  <si>
    <t>I</t>
  </si>
  <si>
    <t>Số thu PLP</t>
  </si>
  <si>
    <t>Lệ phí</t>
  </si>
  <si>
    <t>1.1</t>
  </si>
  <si>
    <r>
      <t>Lệ phí cấp, đổi GPLX</t>
    </r>
    <r>
      <rPr>
        <b/>
        <sz val="9"/>
        <color indexed="8"/>
        <rFont val="Times New Roman"/>
        <family val="1"/>
      </rPr>
      <t xml:space="preserve"> (J)</t>
    </r>
  </si>
  <si>
    <t>1.2</t>
  </si>
  <si>
    <r>
      <t>Lệ phí cấp CN đăng ký và biển số xe</t>
    </r>
    <r>
      <rPr>
        <b/>
        <sz val="9"/>
        <color indexed="8"/>
        <rFont val="Times New Roman"/>
        <family val="1"/>
      </rPr>
      <t xml:space="preserve"> (U1)</t>
    </r>
  </si>
  <si>
    <t>1.3</t>
  </si>
  <si>
    <r>
      <t xml:space="preserve">Lệ phí cấp, đổi bằng thuyền, máy trưởng </t>
    </r>
    <r>
      <rPr>
        <b/>
        <sz val="9"/>
        <color indexed="8"/>
        <rFont val="Times New Roman"/>
        <family val="1"/>
      </rPr>
      <t>(O)</t>
    </r>
  </si>
  <si>
    <t>1.4</t>
  </si>
  <si>
    <r>
      <t>Lệ phí cấp CN đặng ký PT TNĐ</t>
    </r>
    <r>
      <rPr>
        <b/>
        <sz val="9"/>
        <color indexed="8"/>
        <rFont val="Times New Roman"/>
        <family val="1"/>
      </rPr>
      <t xml:space="preserve"> (V)</t>
    </r>
  </si>
  <si>
    <t>Phí</t>
  </si>
  <si>
    <t>2.1</t>
  </si>
  <si>
    <r>
      <t xml:space="preserve">Phí sát hạch lái xe cơ giới đường bộ Ôtô </t>
    </r>
    <r>
      <rPr>
        <b/>
        <sz val="9"/>
        <rFont val="Times New Roman"/>
        <family val="1"/>
      </rPr>
      <t>(I)</t>
    </r>
  </si>
  <si>
    <t>2.2</t>
  </si>
  <si>
    <r>
      <t>Phí sát hạch lái xe cơ giới đường bộ Môtô</t>
    </r>
    <r>
      <rPr>
        <b/>
        <sz val="9"/>
        <rFont val="Times New Roman"/>
        <family val="1"/>
      </rPr>
      <t xml:space="preserve"> (X) </t>
    </r>
  </si>
  <si>
    <t>2.3</t>
  </si>
  <si>
    <r>
      <t xml:space="preserve">Phí thåm tra thiết kế công trình </t>
    </r>
    <r>
      <rPr>
        <b/>
        <sz val="9"/>
        <rFont val="Times New Roman"/>
        <family val="1"/>
      </rPr>
      <t>(W2)</t>
    </r>
  </si>
  <si>
    <t>II</t>
  </si>
  <si>
    <t>Chi từ nguồn thu phí được để lại</t>
  </si>
  <si>
    <t>Chi sự nghiệp</t>
  </si>
  <si>
    <t>KP thực hiện chế độ tự chủ</t>
  </si>
  <si>
    <t>KP không thực hiện chế độ tự chủ</t>
  </si>
  <si>
    <t>a</t>
  </si>
  <si>
    <t>Chi thanh toán cá nhân</t>
  </si>
  <si>
    <t>b</t>
  </si>
  <si>
    <t>Chi hàng hóa dịch vụ</t>
  </si>
  <si>
    <t>c</t>
  </si>
  <si>
    <t>Chi mua sắm,  sửa chữa</t>
  </si>
  <si>
    <t>d</t>
  </si>
  <si>
    <t>Chi khác</t>
  </si>
  <si>
    <t>Chi quản lý hành chính</t>
  </si>
  <si>
    <t>III</t>
  </si>
  <si>
    <t>Số PLP nộp NSNN</t>
  </si>
  <si>
    <t>Lệ phí cấp, đổi GPLX (J)</t>
  </si>
  <si>
    <t>Lệ phí cấp CN đăng ký và biển số xe (U1)</t>
  </si>
  <si>
    <t>Lệ phí cấp, đổi bằng thuyền, máy trưởng (O)</t>
  </si>
  <si>
    <t>Lệ phí cấp CN đặng ký PT TNĐ (V)</t>
  </si>
  <si>
    <t>B</t>
  </si>
  <si>
    <t>Dự toán chi NSNN</t>
  </si>
  <si>
    <t>Nguồn ngân sách trong nước</t>
  </si>
  <si>
    <t xml:space="preserve">KP thực hiện chế độ tự chủ </t>
  </si>
  <si>
    <t>1.1.1</t>
  </si>
  <si>
    <t xml:space="preserve">Chi thanh toán cá nhân </t>
  </si>
  <si>
    <t>1.1.2</t>
  </si>
  <si>
    <t>1.1.3</t>
  </si>
  <si>
    <t>Chi mua sắm, sữa chữa</t>
  </si>
  <si>
    <t>1.1.4</t>
  </si>
  <si>
    <t>1.1.5</t>
  </si>
  <si>
    <t xml:space="preserve">KP tiết kiệm 10% THCCTL- TC13.14 </t>
  </si>
  <si>
    <t>1.2.1</t>
  </si>
  <si>
    <t>KP chi cho CB làm đầu mối KSTTHC</t>
  </si>
  <si>
    <t>1.2.2</t>
  </si>
  <si>
    <t>KP hoạt động của tổ chức cơ sở Đảng</t>
  </si>
  <si>
    <t>1.2.3</t>
  </si>
  <si>
    <t>KP đối nội, đối ngoại</t>
  </si>
  <si>
    <t>1.2.4</t>
  </si>
  <si>
    <t>KP thuê tư vấn lập chỉ số giá xây dựng</t>
  </si>
  <si>
    <t>1.2.5</t>
  </si>
  <si>
    <t>KP duy trì hệ thống quản lý chất lượng (ISO)</t>
  </si>
  <si>
    <t>1.2.6</t>
  </si>
  <si>
    <t>KP rà soát văn bản quy phạm pháp luật</t>
  </si>
  <si>
    <t>1.2.7</t>
  </si>
  <si>
    <t>KP chi mua sắm, sửa chữa</t>
  </si>
  <si>
    <t>1.2.8</t>
  </si>
  <si>
    <t>KP chi cho công tác thu lệ phí</t>
  </si>
  <si>
    <t>1.2.9</t>
  </si>
  <si>
    <t>KP hoạt động của nhóm công tác thực hiện những giải pháp mang tính đột phá về phát triển KT-XH lĩnh vực hạ tầng giao thông</t>
  </si>
  <si>
    <t>1.2.10</t>
  </si>
  <si>
    <t>KP chi trợ cấp thôi việc theo NĐ 46/NĐ-CP</t>
  </si>
  <si>
    <t>Chi sự nghiệp giao thông</t>
  </si>
  <si>
    <t>2.2.1</t>
  </si>
  <si>
    <t>KP sửa chữa nhà làm việc</t>
  </si>
  <si>
    <t>KP bảo trì đường bộ_NST</t>
  </si>
  <si>
    <t>2.2.2</t>
  </si>
  <si>
    <t>KP kiểm tra xử lý lục bình</t>
  </si>
  <si>
    <t>Chi sự nghiệp giao thông(NS TW)</t>
  </si>
  <si>
    <t>KP bảo trì đường bộ</t>
  </si>
  <si>
    <t xml:space="preserve">Chi Đảm bảo xã hội </t>
  </si>
  <si>
    <t>KP hỗ trợ Tết Nguyên Đán 2022</t>
  </si>
  <si>
    <t>KP thực hiện CTMTQG XD NTM (NS TW)</t>
  </si>
  <si>
    <t>C</t>
  </si>
  <si>
    <t>Dự toán chi nguồn khác</t>
  </si>
  <si>
    <t>Nguồn chi QLDA(phần chủ đầu tư được hưởng)</t>
  </si>
  <si>
    <t xml:space="preserve">Nguồn trích 40% THCCTL </t>
  </si>
  <si>
    <t>Ngày 14 tháng 10 năm 2022</t>
  </si>
  <si>
    <t>Thủ trưởng đơn vị</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</si>
</sst>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 _F_B_-;\-* #,##0.00\ _F_B_-;_-* &quot;-&quot;??\ _F_B_-;_-@_-"/>
    <numFmt numFmtId="165" formatCode="#,##0.00_ ;\-#,##0.00\ "/>
    <numFmt numFmtId="166" formatCode="0.000000"/>
    <numFmt numFmtId="167" formatCode="#,##0.000000_ ;\-#,##0.000000\ "/>
  </numFmts>
  <fonts count="39" x14ac:knownFonts="1">
    <font>
      <sz val="10"/>
      <name val="VNI-Times"/>
    </font>
    <font>
      <sz val="11"/>
      <color theme="1"/>
      <name val="Calibri"/>
      <family val="2"/>
      <charset val="163"/>
      <scheme val="minor"/>
    </font>
    <font>
      <sz val="10"/>
      <name val="VNI-Times"/>
    </font>
    <font>
      <sz val="10"/>
      <name val="Times New Roman"/>
      <family val="1"/>
    </font>
    <font>
      <i/>
      <sz val="11"/>
      <name val="Times New Roman"/>
      <family val="1"/>
    </font>
    <font>
      <i/>
      <sz val="11"/>
      <color rgb="FFFF0000"/>
      <name val="Times New Roman"/>
      <family val="1"/>
    </font>
    <font>
      <b/>
      <sz val="11"/>
      <name val="Times New Roman"/>
      <family val="1"/>
    </font>
    <font>
      <sz val="10"/>
      <color rgb="FFFF0000"/>
      <name val="Times New Roman"/>
      <family val="1"/>
    </font>
    <font>
      <b/>
      <sz val="14"/>
      <name val="Times New Roman"/>
      <family val="1"/>
    </font>
    <font>
      <sz val="13"/>
      <name val="Times New Roman"/>
      <family val="1"/>
    </font>
    <font>
      <sz val="13"/>
      <color rgb="FF000000"/>
      <name val="Times New Roman"/>
      <family val="1"/>
    </font>
    <font>
      <sz val="12"/>
      <name val="Times New Roman"/>
      <family val="1"/>
    </font>
    <font>
      <sz val="11"/>
      <name val="Times New Roman"/>
      <family val="1"/>
    </font>
    <font>
      <sz val="11"/>
      <color rgb="FFFF0000"/>
      <name val="Times New Roman"/>
      <family val="1"/>
    </font>
    <font>
      <i/>
      <sz val="10"/>
      <name val="Times New Roman"/>
      <family val="1"/>
    </font>
    <font>
      <i/>
      <sz val="9"/>
      <name val="Times New Roman"/>
      <family val="1"/>
    </font>
    <font>
      <b/>
      <sz val="9"/>
      <name val="Times New Roman"/>
      <family val="1"/>
    </font>
    <font>
      <b/>
      <sz val="9"/>
      <color theme="1"/>
      <name val="Times New Roman"/>
      <family val="1"/>
    </font>
    <font>
      <b/>
      <sz val="9"/>
      <color theme="4"/>
      <name val="Times New Roman"/>
      <family val="1"/>
    </font>
    <font>
      <b/>
      <u/>
      <sz val="9"/>
      <name val="Times New Roman"/>
      <family val="1"/>
    </font>
    <font>
      <sz val="9"/>
      <color theme="1"/>
      <name val="Times New Roman"/>
      <family val="1"/>
    </font>
    <font>
      <sz val="12"/>
      <name val="Times New Roman"/>
      <family val="1"/>
      <charset val="163"/>
    </font>
    <font>
      <b/>
      <sz val="9"/>
      <color indexed="8"/>
      <name val="Times New Roman"/>
      <family val="1"/>
    </font>
    <font>
      <sz val="9"/>
      <name val="Times New Roman"/>
      <family val="1"/>
    </font>
    <font>
      <sz val="9"/>
      <color rgb="FFFF0000"/>
      <name val="Times New Roman"/>
      <family val="1"/>
    </font>
    <font>
      <b/>
      <sz val="9"/>
      <color rgb="FFFF0000"/>
      <name val="Times New Roman"/>
      <family val="1"/>
    </font>
    <font>
      <b/>
      <u/>
      <sz val="9"/>
      <color rgb="FFFF0000"/>
      <name val="Times New Roman"/>
      <family val="1"/>
    </font>
    <font>
      <b/>
      <i/>
      <sz val="9"/>
      <name val="Times New Roman"/>
      <family val="1"/>
    </font>
    <font>
      <b/>
      <i/>
      <u/>
      <sz val="9"/>
      <name val="Times New Roman"/>
      <family val="1"/>
    </font>
    <font>
      <u/>
      <sz val="9"/>
      <color rgb="FFFF0000"/>
      <name val="Times New Roman"/>
      <family val="1"/>
    </font>
    <font>
      <i/>
      <sz val="9"/>
      <color rgb="FFFF0000"/>
      <name val="Times New Roman"/>
      <family val="1"/>
    </font>
    <font>
      <b/>
      <sz val="8"/>
      <name val="Times New Roman"/>
      <family val="1"/>
    </font>
    <font>
      <b/>
      <sz val="10"/>
      <name val="Times New Roman"/>
      <family val="1"/>
    </font>
    <font>
      <i/>
      <sz val="12"/>
      <color theme="1"/>
      <name val="Times New Roman"/>
      <family val="1"/>
    </font>
    <font>
      <i/>
      <sz val="13"/>
      <color theme="1"/>
      <name val="Calibri Light"/>
      <family val="1"/>
      <charset val="163"/>
      <scheme val="major"/>
    </font>
    <font>
      <i/>
      <sz val="13"/>
      <name val="Calibri Light"/>
      <family val="1"/>
      <charset val="163"/>
      <scheme val="major"/>
    </font>
    <font>
      <b/>
      <sz val="12"/>
      <color theme="1"/>
      <name val="Times New Roman"/>
      <family val="1"/>
    </font>
    <font>
      <b/>
      <sz val="13"/>
      <color theme="1"/>
      <name val="Calibri Light"/>
      <family val="1"/>
      <charset val="163"/>
      <scheme val="major"/>
    </font>
    <font>
      <b/>
      <sz val="13"/>
      <name val="Calibri Light"/>
      <family val="1"/>
      <charset val="163"/>
      <scheme val="major"/>
    </font>
  </fonts>
  <fills count="5">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s>
  <cellStyleXfs count="5">
    <xf numFmtId="0" fontId="0" fillId="0" borderId="0"/>
    <xf numFmtId="164" fontId="2" fillId="0" borderId="0" applyFont="0" applyFill="0" applyBorder="0" applyAlignment="0" applyProtection="0"/>
    <xf numFmtId="9" fontId="2" fillId="0" borderId="0" applyFont="0" applyFill="0" applyBorder="0" applyAlignment="0" applyProtection="0"/>
    <xf numFmtId="0" fontId="21" fillId="0" borderId="0"/>
    <xf numFmtId="0" fontId="1" fillId="0" borderId="0"/>
  </cellStyleXfs>
  <cellXfs count="131">
    <xf numFmtId="0" fontId="0" fillId="0" borderId="0" xfId="0"/>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center" vertical="center"/>
    </xf>
    <xf numFmtId="2" fontId="4" fillId="0" borderId="0" xfId="0" applyNumberFormat="1" applyFont="1" applyAlignment="1">
      <alignment horizontal="center" vertical="center"/>
    </xf>
    <xf numFmtId="2" fontId="5" fillId="0" borderId="0" xfId="0" applyNumberFormat="1" applyFont="1" applyAlignment="1">
      <alignment horizontal="center" vertical="center"/>
    </xf>
    <xf numFmtId="0" fontId="6" fillId="0" borderId="0" xfId="0" applyFont="1" applyAlignment="1">
      <alignment horizontal="left" vertical="center"/>
    </xf>
    <xf numFmtId="2" fontId="3" fillId="0" borderId="0" xfId="0" applyNumberFormat="1" applyFont="1" applyAlignment="1">
      <alignment vertical="center"/>
    </xf>
    <xf numFmtId="2" fontId="7" fillId="0" borderId="0" xfId="0" applyNumberFormat="1" applyFont="1" applyAlignment="1">
      <alignment vertical="center"/>
    </xf>
    <xf numFmtId="0" fontId="8" fillId="0" borderId="0" xfId="0" applyFont="1" applyAlignment="1">
      <alignment horizontal="center" vertical="center"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11" fillId="0" borderId="0" xfId="0" applyFont="1" applyAlignment="1">
      <alignment horizontal="center" vertical="center"/>
    </xf>
    <xf numFmtId="0" fontId="12" fillId="0" borderId="0" xfId="0" applyFont="1" applyAlignment="1">
      <alignment vertical="center"/>
    </xf>
    <xf numFmtId="2" fontId="12" fillId="0" borderId="0" xfId="0" applyNumberFormat="1" applyFont="1" applyAlignment="1">
      <alignment vertical="center"/>
    </xf>
    <xf numFmtId="2" fontId="13" fillId="0" borderId="0" xfId="0" applyNumberFormat="1"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1" xfId="0" applyFont="1" applyBorder="1" applyAlignment="1">
      <alignment horizontal="center" vertical="center" wrapText="1"/>
    </xf>
    <xf numFmtId="2" fontId="16" fillId="0" borderId="1" xfId="0" applyNumberFormat="1" applyFont="1" applyBorder="1" applyAlignment="1">
      <alignment horizontal="center" vertical="center" wrapText="1"/>
    </xf>
    <xf numFmtId="2" fontId="17" fillId="0" borderId="1" xfId="0" applyNumberFormat="1" applyFont="1" applyBorder="1" applyAlignment="1">
      <alignment horizontal="center" vertical="center" wrapText="1"/>
    </xf>
    <xf numFmtId="1" fontId="16" fillId="0" borderId="1" xfId="0" applyNumberFormat="1" applyFont="1" applyBorder="1" applyAlignment="1">
      <alignment horizontal="center" vertical="center" wrapText="1"/>
    </xf>
    <xf numFmtId="1" fontId="17" fillId="0" borderId="1" xfId="0" applyNumberFormat="1" applyFont="1" applyBorder="1" applyAlignment="1">
      <alignment horizontal="center" vertical="center" wrapText="1"/>
    </xf>
    <xf numFmtId="1" fontId="16" fillId="0" borderId="2" xfId="0" applyNumberFormat="1" applyFont="1" applyBorder="1" applyAlignment="1">
      <alignment horizontal="center" vertical="center" wrapText="1"/>
    </xf>
    <xf numFmtId="1" fontId="18" fillId="0" borderId="1" xfId="0" applyNumberFormat="1" applyFont="1" applyBorder="1" applyAlignment="1">
      <alignment horizontal="center" vertical="center" wrapText="1"/>
    </xf>
    <xf numFmtId="0" fontId="16" fillId="2" borderId="3" xfId="0" applyFont="1" applyFill="1" applyBorder="1" applyAlignment="1">
      <alignment horizontal="center" vertical="center"/>
    </xf>
    <xf numFmtId="0" fontId="19" fillId="2" borderId="3" xfId="0" applyFont="1" applyFill="1" applyBorder="1" applyAlignment="1">
      <alignment horizontal="left" vertical="center"/>
    </xf>
    <xf numFmtId="165" fontId="19" fillId="2" borderId="3" xfId="1" applyNumberFormat="1" applyFont="1" applyFill="1" applyBorder="1" applyAlignment="1">
      <alignment vertical="center" wrapText="1"/>
    </xf>
    <xf numFmtId="9" fontId="19" fillId="3" borderId="4" xfId="2" applyFont="1" applyFill="1" applyBorder="1" applyAlignment="1">
      <alignment vertical="center"/>
    </xf>
    <xf numFmtId="4" fontId="19" fillId="2" borderId="3" xfId="0" applyNumberFormat="1" applyFont="1" applyFill="1" applyBorder="1" applyAlignment="1">
      <alignment horizontal="right" vertical="center" wrapText="1"/>
    </xf>
    <xf numFmtId="9" fontId="19" fillId="2" borderId="3" xfId="2" applyFont="1" applyFill="1" applyBorder="1" applyAlignment="1">
      <alignment horizontal="right" vertical="center" wrapText="1"/>
    </xf>
    <xf numFmtId="0" fontId="17" fillId="0" borderId="5" xfId="0" applyFont="1" applyBorder="1" applyAlignment="1">
      <alignment horizontal="center" vertical="center"/>
    </xf>
    <xf numFmtId="0" fontId="17" fillId="0" borderId="5" xfId="0" applyFont="1" applyBorder="1" applyAlignment="1">
      <alignment vertical="center"/>
    </xf>
    <xf numFmtId="165" fontId="16" fillId="0" borderId="5" xfId="1" applyNumberFormat="1" applyFont="1" applyBorder="1" applyAlignment="1">
      <alignment vertical="center"/>
    </xf>
    <xf numFmtId="9" fontId="16" fillId="4" borderId="4" xfId="2" applyFont="1" applyFill="1" applyBorder="1" applyAlignment="1">
      <alignment vertical="center"/>
    </xf>
    <xf numFmtId="4" fontId="16" fillId="0" borderId="5" xfId="0" applyNumberFormat="1" applyFont="1" applyBorder="1" applyAlignment="1">
      <alignment vertical="center"/>
    </xf>
    <xf numFmtId="9" fontId="16" fillId="0" borderId="5" xfId="2" applyFont="1" applyBorder="1" applyAlignment="1">
      <alignment vertical="center"/>
    </xf>
    <xf numFmtId="0" fontId="20" fillId="0" borderId="5" xfId="0" applyFont="1" applyBorder="1" applyAlignment="1">
      <alignment horizontal="center" vertical="center"/>
    </xf>
    <xf numFmtId="3" fontId="20" fillId="0" borderId="5" xfId="3" applyNumberFormat="1" applyFont="1" applyFill="1" applyBorder="1" applyAlignment="1">
      <alignment vertical="center"/>
    </xf>
    <xf numFmtId="165" fontId="23" fillId="0" borderId="5" xfId="1" applyNumberFormat="1" applyFont="1" applyBorder="1" applyAlignment="1">
      <alignment vertical="center"/>
    </xf>
    <xf numFmtId="9" fontId="23" fillId="4" borderId="4" xfId="2" applyFont="1" applyFill="1" applyBorder="1" applyAlignment="1">
      <alignment vertical="center"/>
    </xf>
    <xf numFmtId="9" fontId="23" fillId="0" borderId="5" xfId="2" applyFont="1" applyBorder="1" applyAlignment="1">
      <alignment vertical="center"/>
    </xf>
    <xf numFmtId="3" fontId="20" fillId="0" borderId="5" xfId="3" applyNumberFormat="1" applyFont="1" applyBorder="1" applyAlignment="1">
      <alignment vertical="center"/>
    </xf>
    <xf numFmtId="0" fontId="16" fillId="0" borderId="5" xfId="0" applyFont="1" applyBorder="1" applyAlignment="1">
      <alignment horizontal="center" vertical="center"/>
    </xf>
    <xf numFmtId="0" fontId="16" fillId="0" borderId="5" xfId="0" applyFont="1" applyBorder="1" applyAlignment="1">
      <alignment vertical="center"/>
    </xf>
    <xf numFmtId="0" fontId="23" fillId="0" borderId="5" xfId="0" applyFont="1" applyBorder="1" applyAlignment="1">
      <alignment horizontal="center" vertical="center"/>
    </xf>
    <xf numFmtId="3" fontId="23" fillId="0" borderId="5" xfId="3" applyNumberFormat="1" applyFont="1" applyBorder="1" applyAlignment="1">
      <alignment vertical="center"/>
    </xf>
    <xf numFmtId="9" fontId="19" fillId="4" borderId="4" xfId="2" applyFont="1" applyFill="1" applyBorder="1" applyAlignment="1">
      <alignment vertical="center"/>
    </xf>
    <xf numFmtId="0" fontId="20" fillId="0" borderId="5" xfId="0" applyFont="1" applyFill="1" applyBorder="1" applyAlignment="1">
      <alignment horizontal="center" vertical="center"/>
    </xf>
    <xf numFmtId="0" fontId="20" fillId="0" borderId="5" xfId="0" applyFont="1" applyFill="1" applyBorder="1" applyAlignment="1">
      <alignment vertical="center"/>
    </xf>
    <xf numFmtId="165" fontId="23" fillId="0" borderId="5" xfId="1" applyNumberFormat="1" applyFont="1" applyFill="1" applyBorder="1" applyAlignment="1">
      <alignment vertical="center"/>
    </xf>
    <xf numFmtId="9" fontId="23" fillId="0" borderId="4" xfId="2" applyFont="1" applyFill="1" applyBorder="1" applyAlignment="1">
      <alignment vertical="center"/>
    </xf>
    <xf numFmtId="9" fontId="23" fillId="0" borderId="5" xfId="2" applyFont="1" applyFill="1" applyBorder="1" applyAlignment="1">
      <alignment vertical="center"/>
    </xf>
    <xf numFmtId="0" fontId="3" fillId="0" borderId="0" xfId="0" applyFont="1" applyFill="1" applyAlignment="1">
      <alignment vertical="center"/>
    </xf>
    <xf numFmtId="4" fontId="23" fillId="0" borderId="5" xfId="0" applyNumberFormat="1" applyFont="1" applyFill="1" applyBorder="1" applyAlignment="1">
      <alignment vertical="center"/>
    </xf>
    <xf numFmtId="165" fontId="24" fillId="0" borderId="5" xfId="1" applyNumberFormat="1" applyFont="1" applyFill="1" applyBorder="1" applyAlignment="1">
      <alignment vertical="center"/>
    </xf>
    <xf numFmtId="165" fontId="25" fillId="0" borderId="5" xfId="1" applyNumberFormat="1" applyFont="1" applyBorder="1" applyAlignment="1">
      <alignment vertical="center"/>
    </xf>
    <xf numFmtId="9" fontId="26" fillId="4" borderId="4" xfId="2" applyFont="1" applyFill="1" applyBorder="1" applyAlignment="1">
      <alignment vertical="center"/>
    </xf>
    <xf numFmtId="4" fontId="25" fillId="0" borderId="5" xfId="0" applyNumberFormat="1" applyFont="1" applyBorder="1" applyAlignment="1">
      <alignment vertical="center"/>
    </xf>
    <xf numFmtId="9" fontId="25" fillId="0" borderId="5" xfId="2" applyFont="1" applyBorder="1" applyAlignment="1">
      <alignment vertical="center"/>
    </xf>
    <xf numFmtId="4" fontId="23" fillId="0" borderId="5" xfId="0" applyNumberFormat="1" applyFont="1" applyBorder="1" applyAlignment="1">
      <alignment vertical="center"/>
    </xf>
    <xf numFmtId="0" fontId="19" fillId="3" borderId="5" xfId="0" applyFont="1" applyFill="1" applyBorder="1" applyAlignment="1">
      <alignment horizontal="center" vertical="center"/>
    </xf>
    <xf numFmtId="0" fontId="19" fillId="3" borderId="5" xfId="0" applyFont="1" applyFill="1" applyBorder="1" applyAlignment="1">
      <alignment vertical="center"/>
    </xf>
    <xf numFmtId="4" fontId="19" fillId="3" borderId="5" xfId="1" applyNumberFormat="1" applyFont="1" applyFill="1" applyBorder="1" applyAlignment="1">
      <alignment vertical="center"/>
    </xf>
    <xf numFmtId="4" fontId="19" fillId="3" borderId="5" xfId="0" applyNumberFormat="1" applyFont="1" applyFill="1" applyBorder="1" applyAlignment="1">
      <alignment vertical="center"/>
    </xf>
    <xf numFmtId="9" fontId="19" fillId="3" borderId="5" xfId="2" applyFont="1" applyFill="1" applyBorder="1" applyAlignment="1">
      <alignment vertical="center"/>
    </xf>
    <xf numFmtId="0" fontId="16" fillId="4" borderId="5" xfId="0" applyFont="1" applyFill="1" applyBorder="1" applyAlignment="1">
      <alignment horizontal="center" vertical="center"/>
    </xf>
    <xf numFmtId="0" fontId="16" fillId="4" borderId="5" xfId="0" applyFont="1" applyFill="1" applyBorder="1" applyAlignment="1">
      <alignment vertical="center"/>
    </xf>
    <xf numFmtId="4" fontId="16" fillId="4" borderId="5" xfId="1" applyNumberFormat="1" applyFont="1" applyFill="1" applyBorder="1" applyAlignment="1">
      <alignment vertical="center"/>
    </xf>
    <xf numFmtId="165" fontId="16" fillId="4" borderId="5" xfId="1" applyNumberFormat="1" applyFont="1" applyFill="1" applyBorder="1" applyAlignment="1">
      <alignment vertical="center"/>
    </xf>
    <xf numFmtId="9" fontId="16" fillId="4" borderId="5" xfId="2" applyFont="1" applyFill="1" applyBorder="1" applyAlignment="1">
      <alignment vertical="center"/>
    </xf>
    <xf numFmtId="4" fontId="16" fillId="0" borderId="5" xfId="1" applyNumberFormat="1" applyFont="1" applyBorder="1" applyAlignment="1">
      <alignment vertical="center"/>
    </xf>
    <xf numFmtId="0" fontId="27" fillId="0" borderId="5" xfId="0" applyFont="1" applyBorder="1" applyAlignment="1">
      <alignment horizontal="center" vertical="center"/>
    </xf>
    <xf numFmtId="0" fontId="27" fillId="0" borderId="5" xfId="0" applyFont="1" applyBorder="1" applyAlignment="1">
      <alignment vertical="center" wrapText="1"/>
    </xf>
    <xf numFmtId="165" fontId="27" fillId="0" borderId="5" xfId="1" applyNumberFormat="1" applyFont="1" applyBorder="1" applyAlignment="1">
      <alignment vertical="center"/>
    </xf>
    <xf numFmtId="9" fontId="27" fillId="0" borderId="5" xfId="2" applyFont="1" applyBorder="1" applyAlignment="1">
      <alignment vertical="center"/>
    </xf>
    <xf numFmtId="4" fontId="27" fillId="0" borderId="5" xfId="0" applyNumberFormat="1" applyFont="1" applyBorder="1" applyAlignment="1">
      <alignment vertical="center"/>
    </xf>
    <xf numFmtId="0" fontId="23" fillId="0" borderId="5" xfId="0" applyFont="1" applyBorder="1" applyAlignment="1">
      <alignment vertical="center"/>
    </xf>
    <xf numFmtId="4" fontId="23" fillId="0" borderId="5" xfId="1" applyNumberFormat="1" applyFont="1" applyBorder="1" applyAlignment="1">
      <alignment vertical="center"/>
    </xf>
    <xf numFmtId="165" fontId="3" fillId="0" borderId="0" xfId="0" applyNumberFormat="1" applyFont="1" applyAlignment="1">
      <alignment vertical="center"/>
    </xf>
    <xf numFmtId="4" fontId="3" fillId="0" borderId="0" xfId="0" applyNumberFormat="1" applyFont="1" applyAlignment="1">
      <alignment vertical="center"/>
    </xf>
    <xf numFmtId="2" fontId="24" fillId="0" borderId="5" xfId="1" applyNumberFormat="1" applyFont="1" applyBorder="1" applyAlignment="1">
      <alignment vertical="center"/>
    </xf>
    <xf numFmtId="0" fontId="27" fillId="0" borderId="5" xfId="0" applyFont="1" applyBorder="1" applyAlignment="1">
      <alignment vertical="center"/>
    </xf>
    <xf numFmtId="4" fontId="27" fillId="0" borderId="5" xfId="1" applyNumberFormat="1" applyFont="1" applyBorder="1" applyAlignment="1">
      <alignment vertical="center"/>
    </xf>
    <xf numFmtId="9" fontId="27" fillId="4" borderId="4" xfId="2" applyFont="1" applyFill="1" applyBorder="1" applyAlignment="1">
      <alignment vertical="center"/>
    </xf>
    <xf numFmtId="2" fontId="23" fillId="0" borderId="5" xfId="1" applyNumberFormat="1" applyFont="1" applyBorder="1" applyAlignment="1">
      <alignment vertical="center"/>
    </xf>
    <xf numFmtId="166" fontId="3" fillId="0" borderId="0" xfId="0" applyNumberFormat="1" applyFont="1" applyAlignment="1">
      <alignment vertical="center"/>
    </xf>
    <xf numFmtId="167" fontId="3" fillId="0" borderId="0" xfId="0" applyNumberFormat="1" applyFont="1" applyAlignment="1">
      <alignment vertical="center"/>
    </xf>
    <xf numFmtId="0" fontId="23" fillId="0" borderId="5" xfId="0" applyFont="1" applyBorder="1" applyAlignment="1">
      <alignment vertical="center" wrapText="1"/>
    </xf>
    <xf numFmtId="2" fontId="23" fillId="0" borderId="5" xfId="1" quotePrefix="1" applyNumberFormat="1" applyFont="1" applyBorder="1" applyAlignment="1">
      <alignment vertical="center"/>
    </xf>
    <xf numFmtId="9" fontId="28" fillId="4" borderId="4" xfId="2" applyFont="1" applyFill="1" applyBorder="1" applyAlignment="1">
      <alignment vertical="center"/>
    </xf>
    <xf numFmtId="0" fontId="15" fillId="0" borderId="5" xfId="0" applyFont="1" applyBorder="1" applyAlignment="1">
      <alignment horizontal="center" vertical="center"/>
    </xf>
    <xf numFmtId="4" fontId="24" fillId="0" borderId="5" xfId="1" applyNumberFormat="1" applyFont="1" applyBorder="1" applyAlignment="1">
      <alignment vertical="center"/>
    </xf>
    <xf numFmtId="9" fontId="29" fillId="4" borderId="4" xfId="2" applyFont="1" applyFill="1" applyBorder="1" applyAlignment="1">
      <alignment vertical="center"/>
    </xf>
    <xf numFmtId="9" fontId="24" fillId="0" borderId="5" xfId="2" applyFont="1" applyBorder="1" applyAlignment="1">
      <alignment vertical="center"/>
    </xf>
    <xf numFmtId="0" fontId="15" fillId="0" borderId="5" xfId="0" applyFont="1" applyBorder="1" applyAlignment="1">
      <alignment vertical="center" wrapText="1"/>
    </xf>
    <xf numFmtId="4" fontId="15" fillId="0" borderId="5" xfId="1" applyNumberFormat="1" applyFont="1" applyBorder="1" applyAlignment="1">
      <alignment vertical="center"/>
    </xf>
    <xf numFmtId="165" fontId="30" fillId="0" borderId="5" xfId="1" applyNumberFormat="1" applyFont="1" applyBorder="1" applyAlignment="1">
      <alignment vertical="center"/>
    </xf>
    <xf numFmtId="4" fontId="15" fillId="0" borderId="5" xfId="0" applyNumberFormat="1" applyFont="1" applyBorder="1" applyAlignment="1">
      <alignment vertical="center"/>
    </xf>
    <xf numFmtId="0" fontId="16" fillId="0" borderId="6" xfId="0" applyFont="1" applyBorder="1" applyAlignment="1">
      <alignment horizontal="center" vertical="center"/>
    </xf>
    <xf numFmtId="4" fontId="27" fillId="0" borderId="6" xfId="1" applyNumberFormat="1" applyFont="1" applyBorder="1" applyAlignment="1">
      <alignment vertical="center"/>
    </xf>
    <xf numFmtId="0" fontId="15" fillId="0" borderId="6" xfId="0" applyFont="1" applyBorder="1" applyAlignment="1">
      <alignment horizontal="center" vertical="center"/>
    </xf>
    <xf numFmtId="4" fontId="15" fillId="0" borderId="6" xfId="1" applyNumberFormat="1" applyFont="1" applyBorder="1" applyAlignment="1">
      <alignment vertical="center"/>
    </xf>
    <xf numFmtId="165" fontId="15" fillId="0" borderId="6" xfId="1" applyNumberFormat="1" applyFont="1" applyBorder="1" applyAlignment="1">
      <alignment vertical="center"/>
    </xf>
    <xf numFmtId="165" fontId="15" fillId="0" borderId="5" xfId="1" applyNumberFormat="1" applyFont="1" applyBorder="1" applyAlignment="1">
      <alignment vertical="center"/>
    </xf>
    <xf numFmtId="0" fontId="16" fillId="0" borderId="5" xfId="0" applyFont="1" applyBorder="1" applyAlignment="1">
      <alignment vertical="center" wrapText="1"/>
    </xf>
    <xf numFmtId="4" fontId="16" fillId="0" borderId="6" xfId="1" applyNumberFormat="1" applyFont="1" applyBorder="1" applyAlignment="1">
      <alignment vertical="center"/>
    </xf>
    <xf numFmtId="165" fontId="16" fillId="0" borderId="6" xfId="1" applyNumberFormat="1" applyFont="1" applyBorder="1" applyAlignment="1">
      <alignment vertical="center"/>
    </xf>
    <xf numFmtId="4" fontId="16" fillId="0" borderId="7" xfId="0" applyNumberFormat="1" applyFont="1" applyBorder="1" applyAlignment="1">
      <alignment vertical="center"/>
    </xf>
    <xf numFmtId="0" fontId="23" fillId="0" borderId="6" xfId="0" applyFont="1" applyBorder="1" applyAlignment="1">
      <alignment horizontal="center" vertical="center"/>
    </xf>
    <xf numFmtId="4" fontId="23" fillId="0" borderId="6" xfId="1" applyNumberFormat="1" applyFont="1" applyBorder="1" applyAlignment="1">
      <alignment vertical="center"/>
    </xf>
    <xf numFmtId="165" fontId="23" fillId="0" borderId="6" xfId="1" applyNumberFormat="1" applyFont="1" applyBorder="1" applyAlignment="1">
      <alignment vertical="center"/>
    </xf>
    <xf numFmtId="4" fontId="23" fillId="0" borderId="6" xfId="0" applyNumberFormat="1" applyFont="1" applyBorder="1" applyAlignment="1">
      <alignment vertical="center"/>
    </xf>
    <xf numFmtId="0" fontId="31" fillId="0" borderId="5" xfId="0" applyFont="1" applyFill="1" applyBorder="1" applyAlignment="1">
      <alignment vertical="center" wrapText="1"/>
    </xf>
    <xf numFmtId="4" fontId="16" fillId="0" borderId="6" xfId="0" applyNumberFormat="1" applyFont="1" applyBorder="1" applyAlignment="1">
      <alignment vertical="center"/>
    </xf>
    <xf numFmtId="0" fontId="32" fillId="0" borderId="0" xfId="0" applyFont="1" applyAlignment="1">
      <alignment vertical="center"/>
    </xf>
    <xf numFmtId="0" fontId="16" fillId="3" borderId="5" xfId="0" applyFont="1" applyFill="1" applyBorder="1" applyAlignment="1">
      <alignment horizontal="center" vertical="center"/>
    </xf>
    <xf numFmtId="0" fontId="16" fillId="3" borderId="5" xfId="0" applyFont="1" applyFill="1" applyBorder="1" applyAlignment="1">
      <alignment vertical="center"/>
    </xf>
    <xf numFmtId="165" fontId="16" fillId="3" borderId="5" xfId="1" applyNumberFormat="1" applyFont="1" applyFill="1" applyBorder="1" applyAlignment="1">
      <alignment vertical="center"/>
    </xf>
    <xf numFmtId="9" fontId="23" fillId="4" borderId="5" xfId="2" applyFont="1" applyFill="1" applyBorder="1" applyAlignment="1">
      <alignment vertical="center"/>
    </xf>
    <xf numFmtId="0" fontId="23" fillId="0" borderId="8" xfId="0" applyFont="1" applyBorder="1" applyAlignment="1">
      <alignment horizontal="center" vertical="center"/>
    </xf>
    <xf numFmtId="0" fontId="23" fillId="0" borderId="8" xfId="0" applyFont="1" applyBorder="1" applyAlignment="1">
      <alignment vertical="center" wrapText="1"/>
    </xf>
    <xf numFmtId="165" fontId="23" fillId="0" borderId="8" xfId="1" applyNumberFormat="1" applyFont="1" applyBorder="1" applyAlignment="1">
      <alignment vertical="center"/>
    </xf>
    <xf numFmtId="9" fontId="23" fillId="4" borderId="8" xfId="2" applyFont="1" applyFill="1" applyBorder="1" applyAlignment="1">
      <alignment vertical="center"/>
    </xf>
    <xf numFmtId="4" fontId="23" fillId="0" borderId="8" xfId="0" applyNumberFormat="1" applyFont="1" applyBorder="1" applyAlignment="1">
      <alignment vertical="center"/>
    </xf>
    <xf numFmtId="0" fontId="33" fillId="0" borderId="0" xfId="4" applyFont="1" applyBorder="1" applyAlignment="1">
      <alignment horizontal="center" vertical="center"/>
    </xf>
    <xf numFmtId="0" fontId="34" fillId="0" borderId="0" xfId="4" applyFont="1" applyBorder="1" applyAlignment="1">
      <alignment vertical="center"/>
    </xf>
    <xf numFmtId="0" fontId="35" fillId="0" borderId="0" xfId="4" applyFont="1" applyBorder="1" applyAlignment="1">
      <alignment vertical="center"/>
    </xf>
    <xf numFmtId="0" fontId="36" fillId="0" borderId="0" xfId="4" applyFont="1" applyAlignment="1">
      <alignment horizontal="center" vertical="center"/>
    </xf>
    <xf numFmtId="0" fontId="37" fillId="0" borderId="0" xfId="4" applyFont="1" applyAlignment="1">
      <alignment vertical="center"/>
    </xf>
    <xf numFmtId="0" fontId="38" fillId="0" borderId="0" xfId="4" applyFont="1" applyAlignment="1">
      <alignment vertical="center"/>
    </xf>
  </cellXfs>
  <cellStyles count="5">
    <cellStyle name="Comma" xfId="1" builtinId="3"/>
    <cellStyle name="Normal" xfId="0" builtinId="0"/>
    <cellStyle name="Normal 3" xfId="4"/>
    <cellStyle name="Normal_6.15.BAOCAOPLP"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2" Type="http://schemas.openxmlformats.org/officeDocument/2006/relationships/externalLink" Target="externalLinks/externalLink1.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haredStrings" Target="sharedString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GKHAITC%20202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Binh\d\NHUT\HO-SO-1999\THI%20XA\LE%20VAN%20TAM\BC-LE%20VAN%20TAM.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ay7\d\CHIN\duthau-phongcanhsat\HUNG\LUUXLS\KHKTHUAT\CBINH\CDSPHAM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AN\N&#258;M%202022\DUTOAN\01.22.PHANKHAIDT202.GTV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ay7\d\LUUDIA\HUNG\LUUXLS\KHKTHUAT\CYEN\LUUXLS\KHKTHUAT\CBINH\NKUBAN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ay7\d\LUUDIA\HUNG\LUUXLS\KHKTHUAT\CYEN\LUUXLS\KHKTHUAT\CBINH\NKUBAN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OANH\2021\HDONG_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Xddd_n2\c\DATA\NHUT\DT_MAU\DU_TOA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ay7\d\LUU\Dulieu\EXCEL\FILE_LE\Nam%202002\DMChau\DMChau\Khandai_DMC.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ay7\d\HUNG\LUUXLS\KHKTHUAT\CBINH\CDSPHAM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ay7\d\LUUDIA\HUNG\LUUXLS\KHKTHUAT\CYEN\LUUXLS\KHKTHUAT\CBINH\CDSPHAM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03.QIII-2022"/>
      <sheetName val="BS03.QII-2022 "/>
      <sheetName val="BS03.QI-2022"/>
      <sheetName val="BS02.VPSO"/>
      <sheetName val="BS03.Q4-2021"/>
      <sheetName val="BS03.Q3-2021"/>
      <sheetName val="BS03.Q2-202"/>
    </sheetNames>
    <sheetDataSet>
      <sheetData sheetId="0"/>
      <sheetData sheetId="1">
        <row r="44">
          <cell r="E44">
            <v>2081.5619999999999</v>
          </cell>
        </row>
        <row r="45">
          <cell r="E45">
            <v>1225.5190000000002</v>
          </cell>
        </row>
        <row r="53">
          <cell r="E53">
            <v>4.3959999999999999</v>
          </cell>
        </row>
        <row r="58">
          <cell r="E58">
            <v>4.625</v>
          </cell>
        </row>
        <row r="59">
          <cell r="E59">
            <v>780.81</v>
          </cell>
        </row>
        <row r="60">
          <cell r="E60">
            <v>6.4119999999999999</v>
          </cell>
        </row>
        <row r="66">
          <cell r="E66">
            <v>2448.8000000000002</v>
          </cell>
        </row>
        <row r="74">
          <cell r="E74">
            <v>59.393000000000001</v>
          </cell>
        </row>
      </sheetData>
      <sheetData sheetId="2">
        <row r="44">
          <cell r="E44">
            <v>1041.856</v>
          </cell>
        </row>
        <row r="45">
          <cell r="E45">
            <v>983.27300000000002</v>
          </cell>
        </row>
        <row r="53">
          <cell r="E53">
            <v>5.117</v>
          </cell>
        </row>
        <row r="59">
          <cell r="E59">
            <v>53.466000000000001</v>
          </cell>
        </row>
        <row r="74">
          <cell r="E74">
            <v>45.421999999999997</v>
          </cell>
        </row>
      </sheetData>
      <sheetData sheetId="3">
        <row r="11">
          <cell r="D11">
            <v>4400000000</v>
          </cell>
        </row>
        <row r="12">
          <cell r="D12">
            <v>45000000</v>
          </cell>
        </row>
        <row r="16">
          <cell r="D16">
            <v>3240000000</v>
          </cell>
        </row>
        <row r="17">
          <cell r="D17">
            <v>900000000</v>
          </cell>
        </row>
        <row r="18">
          <cell r="D18">
            <v>40000000</v>
          </cell>
        </row>
        <row r="24">
          <cell r="D24">
            <v>4000000</v>
          </cell>
        </row>
        <row r="33">
          <cell r="D33">
            <v>204781820</v>
          </cell>
        </row>
        <row r="34">
          <cell r="D34">
            <v>3956218180</v>
          </cell>
        </row>
        <row r="35">
          <cell r="D35">
            <v>0</v>
          </cell>
        </row>
        <row r="36">
          <cell r="D36">
            <v>15000000</v>
          </cell>
        </row>
        <row r="47">
          <cell r="D47">
            <v>16000000</v>
          </cell>
        </row>
        <row r="48">
          <cell r="D48">
            <v>50000000</v>
          </cell>
        </row>
        <row r="49">
          <cell r="D49">
            <v>90000000</v>
          </cell>
        </row>
        <row r="50">
          <cell r="D50">
            <v>54000000</v>
          </cell>
        </row>
        <row r="51">
          <cell r="D51">
            <v>10000000</v>
          </cell>
        </row>
        <row r="52">
          <cell r="D52">
            <v>5000000</v>
          </cell>
        </row>
        <row r="53">
          <cell r="D53">
            <v>78000000</v>
          </cell>
        </row>
        <row r="54">
          <cell r="D54">
            <v>2357000000</v>
          </cell>
        </row>
        <row r="60">
          <cell r="D60">
            <v>72000000</v>
          </cell>
        </row>
      </sheetData>
      <sheetData sheetId="4"/>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 KPHI 1"/>
      <sheetName val="Sheet1"/>
      <sheetName val="BC (CU)"/>
      <sheetName val="BC L-V-Tam"/>
      <sheetName val="DG-K.PHI 1"/>
      <sheetName val="DG-K.PHI 2"/>
      <sheetName val="DG-K.PHI 3"/>
      <sheetName val="CONG-SUA"/>
      <sheetName val="DEN BU"/>
      <sheetName val="TH KPHI 1"/>
      <sheetName val="TH KPHI 2"/>
      <sheetName val="TH KPHI 3"/>
      <sheetName val="cong trai"/>
      <sheetName val="cong phai"/>
      <sheetName val="KCAU 2L (p.an 1)"/>
      <sheetName val="KCAU 3L (p.an 2)"/>
      <sheetName val="TH KPHI 2 (2)"/>
      <sheetName val="TH KPHI (chinh)"/>
      <sheetName val="CONG-LVT (CU)"/>
      <sheetName val="TH VLIEU 1"/>
      <sheetName val="BIA BCAO"/>
      <sheetName val="MUC LUC (D)"/>
      <sheetName val="CAC CT NAM 2004"/>
      <sheetName val="T3"/>
      <sheetName val="T4"/>
      <sheetName val="T5"/>
      <sheetName val="T6"/>
      <sheetName val="T7"/>
      <sheetName val="T8"/>
      <sheetName val="T9"/>
      <sheetName val="T10"/>
      <sheetName val="T11"/>
      <sheetName val="T12"/>
      <sheetName val="DThu"/>
      <sheetName val="Chart1"/>
      <sheetName val="THop Vtu"/>
      <sheetName val="XL4Poppy"/>
      <sheetName val="BC L_V_Tam"/>
      <sheetName val="Giathanh1m3BT"/>
      <sheetName val="Sheet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sheetData sheetId="36"/>
      <sheetData sheetId="37"/>
      <sheetData sheetId="38" refreshError="1"/>
      <sheetData sheetId="3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1 (2)"/>
      <sheetName val="Sheet1 (3)"/>
      <sheetName val="Sheet2"/>
      <sheetName val="Sheet3  "/>
      <sheetName val="Sheet1 (4)"/>
      <sheetName val="Sheet1 (5)"/>
      <sheetName val="Sheet1 (6)"/>
      <sheetName val="Sheet2 (2)"/>
    </sheetNames>
    <sheetDataSet>
      <sheetData sheetId="0"/>
      <sheetData sheetId="1"/>
      <sheetData sheetId="2"/>
      <sheetData sheetId="3"/>
      <sheetData sheetId="4"/>
      <sheetData sheetId="5"/>
      <sheetData sheetId="6"/>
      <sheetData sheetId="7" refreshError="1">
        <row r="16">
          <cell r="I16">
            <v>2415421.9700000002</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xz"/>
      <sheetName val="DUKIEN.BTDB KP TƯ"/>
      <sheetName val="KPTHEONV"/>
      <sheetName val="DUKIEN.PHI"/>
      <sheetName val="DUKIEN.LEPHI"/>
      <sheetName val="BCKC.Q2"/>
      <sheetName val="BCKC.Q1"/>
      <sheetName val="DUKIEN.NSNN"/>
      <sheetName val="Sheet1"/>
    </sheetNames>
    <sheetDataSet>
      <sheetData sheetId="0"/>
      <sheetData sheetId="1"/>
      <sheetData sheetId="2"/>
      <sheetData sheetId="3"/>
      <sheetData sheetId="4"/>
      <sheetData sheetId="5"/>
      <sheetData sheetId="6"/>
      <sheetData sheetId="7">
        <row r="12">
          <cell r="E12">
            <v>4154209664</v>
          </cell>
        </row>
        <row r="37">
          <cell r="E37">
            <v>743790336</v>
          </cell>
        </row>
        <row r="78">
          <cell r="E78">
            <v>70000000</v>
          </cell>
        </row>
        <row r="98">
          <cell r="E98">
            <v>50000000</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3)"/>
      <sheetName val="Sheet1 (4)"/>
      <sheetName val="Sheet1"/>
      <sheetName val="kiem ke quy"/>
      <sheetName val="Sheet3"/>
      <sheetName val="00000000"/>
      <sheetName val="10000000"/>
      <sheetName val="XL4Poppy"/>
    </sheetNames>
    <sheetDataSet>
      <sheetData sheetId="0" refreshError="1"/>
      <sheetData sheetId="1" refreshError="1">
        <row r="51">
          <cell r="J51">
            <v>12152369.620000003</v>
          </cell>
          <cell r="K51">
            <v>480591.08999999997</v>
          </cell>
        </row>
      </sheetData>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3)"/>
      <sheetName val="Sheet1 (4)"/>
      <sheetName val="Sheet1 (5)"/>
      <sheetName val="Sheet9 (2)"/>
    </sheetNames>
    <sheetDataSet>
      <sheetData sheetId="0" refreshError="1"/>
      <sheetData sheetId="1" refreshError="1"/>
      <sheetData sheetId="2" refreshError="1"/>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6"/>
      <sheetName val="Sheet52"/>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5"/>
      <sheetName val="Sheet16"/>
      <sheetName val="Sheet17"/>
      <sheetName val="Sheet18"/>
      <sheetName val="Sheet20"/>
      <sheetName val="Sheet21"/>
      <sheetName val="Sheet22"/>
      <sheetName val="Sheet23"/>
      <sheetName val="Sheet24"/>
      <sheetName val="Sheet25"/>
      <sheetName val="Sheet19"/>
      <sheetName val="XDCB"/>
      <sheetName val="Sheet1 (6)"/>
      <sheetName val="XL4Poppy"/>
      <sheetName val="DI-ESTI"/>
      <sheetName val="A1.CN"/>
      <sheetName val="DLdauva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DCB"/>
      <sheetName val="BANGTRA"/>
      <sheetName val="Sheet1"/>
      <sheetName val="Sheet2"/>
      <sheetName val="Sheet3"/>
      <sheetName val="C.SET"/>
      <sheetName val="DIEN"/>
      <sheetName val="NUOC"/>
      <sheetName val="LEPHIQUACAU"/>
      <sheetName val="Sheet5"/>
      <sheetName val="PTVL"/>
      <sheetName val="DIA CHI VL"/>
      <sheetName val="DON GIA"/>
      <sheetName val="VAN CHUYEN VT (2)"/>
      <sheetName val="THVL"/>
      <sheetName val="KINH PHI"/>
      <sheetName val="Sheet4"/>
      <sheetName val="Sheet4 (2)"/>
      <sheetName val="SL&amp;DATA"/>
      <sheetName val="KINH PHI (2)"/>
      <sheetName val="BC L-V-Tam"/>
      <sheetName val="gvl"/>
      <sheetName val="DG"/>
      <sheetName val="DU_TOA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hoiluong"/>
      <sheetName val="vattu"/>
      <sheetName val="kinhphi"/>
      <sheetName val="dinhmuc"/>
      <sheetName val="khoan"/>
      <sheetName val="Sheet6"/>
      <sheetName val="XL4Poppy"/>
    </sheetNames>
    <sheetDataSet>
      <sheetData sheetId="0"/>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1 (2)"/>
      <sheetName val="Sheet1 (3)"/>
      <sheetName val="Sheet2"/>
      <sheetName val="Sheet3  "/>
      <sheetName val="Sheet1 (4)"/>
      <sheetName val="Sheet1 (5)"/>
      <sheetName val="Sheet1 (6)"/>
      <sheetName val="Sheet2 (2)"/>
      <sheetName val="kiem ke quy"/>
      <sheetName val="Sheet3"/>
      <sheetName val="00000000"/>
      <sheetName val="10000000"/>
      <sheetName val="XL4Poppy"/>
    </sheetNames>
    <sheetDataSet>
      <sheetData sheetId="0"/>
      <sheetData sheetId="1"/>
      <sheetData sheetId="2"/>
      <sheetData sheetId="3"/>
      <sheetData sheetId="4"/>
      <sheetData sheetId="5"/>
      <sheetData sheetId="6"/>
      <sheetData sheetId="7" refreshError="1">
        <row r="16">
          <cell r="I16">
            <v>2415421.9700000002</v>
          </cell>
        </row>
      </sheetData>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1 (2)"/>
      <sheetName val="Sheet1 (3)"/>
      <sheetName val="Sheet2"/>
      <sheetName val="Sheet3  "/>
      <sheetName val="Sheet1 (4)"/>
      <sheetName val="Sheet1 (5)"/>
      <sheetName val="Sheet1 (6)"/>
      <sheetName val="Sheet2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6">
          <cell r="I16">
            <v>2415421.9700000002</v>
          </cell>
          <cell r="J16">
            <v>301117.30999999994</v>
          </cell>
        </row>
      </sheetData>
      <sheetData sheetId="8" refreshError="1">
        <row r="15">
          <cell r="F15">
            <v>11357975.9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tabSelected="1" topLeftCell="A7" workbookViewId="0">
      <pane ySplit="5" topLeftCell="A75" activePane="bottomLeft" state="frozen"/>
      <selection activeCell="A7" sqref="A7"/>
      <selection pane="bottomLeft" activeCell="K77" sqref="K77"/>
    </sheetView>
  </sheetViews>
  <sheetFormatPr defaultRowHeight="12.75" x14ac:dyDescent="0.25"/>
  <cols>
    <col min="1" max="1" width="3.42578125" style="1" customWidth="1"/>
    <col min="2" max="2" width="6.7109375" style="1" customWidth="1"/>
    <col min="3" max="3" width="41.140625" style="1" customWidth="1"/>
    <col min="4" max="4" width="15.28515625" style="7" customWidth="1"/>
    <col min="5" max="5" width="13" style="8" customWidth="1"/>
    <col min="6" max="6" width="13.140625" style="1" customWidth="1"/>
    <col min="7" max="7" width="11.7109375" style="1" hidden="1" customWidth="1"/>
    <col min="8" max="8" width="13" style="1" customWidth="1"/>
    <col min="9" max="9" width="9.140625" style="1"/>
    <col min="10" max="10" width="9.5703125" style="1" bestFit="1" customWidth="1"/>
    <col min="11" max="11" width="14.5703125" style="1" customWidth="1"/>
    <col min="12" max="12" width="14.28515625" style="1" customWidth="1"/>
    <col min="13" max="16384" width="9.140625" style="1"/>
  </cols>
  <sheetData>
    <row r="1" spans="1:8" ht="15" x14ac:dyDescent="0.25">
      <c r="B1" s="2" t="s">
        <v>0</v>
      </c>
      <c r="C1" s="2"/>
      <c r="D1" s="2"/>
      <c r="E1" s="2"/>
      <c r="F1" s="2"/>
      <c r="G1" s="2"/>
      <c r="H1" s="2"/>
    </row>
    <row r="2" spans="1:8" ht="4.5" customHeight="1" x14ac:dyDescent="0.25">
      <c r="B2" s="3"/>
      <c r="C2" s="3"/>
      <c r="D2" s="4"/>
      <c r="E2" s="5"/>
      <c r="F2" s="3"/>
      <c r="G2" s="3"/>
      <c r="H2" s="3"/>
    </row>
    <row r="3" spans="1:8" ht="14.25" x14ac:dyDescent="0.25">
      <c r="B3" s="6" t="s">
        <v>1</v>
      </c>
    </row>
    <row r="4" spans="1:8" ht="14.25" x14ac:dyDescent="0.25">
      <c r="B4" s="6" t="s">
        <v>2</v>
      </c>
    </row>
    <row r="5" spans="1:8" ht="48" customHeight="1" x14ac:dyDescent="0.25">
      <c r="A5" s="9" t="s">
        <v>3</v>
      </c>
      <c r="B5" s="9"/>
      <c r="C5" s="9"/>
      <c r="D5" s="9"/>
      <c r="E5" s="9"/>
      <c r="F5" s="9"/>
      <c r="G5" s="9"/>
      <c r="H5" s="9"/>
    </row>
    <row r="6" spans="1:8" ht="35.25" customHeight="1" x14ac:dyDescent="0.25">
      <c r="B6" s="10" t="s">
        <v>4</v>
      </c>
      <c r="C6" s="10"/>
      <c r="D6" s="10"/>
      <c r="E6" s="10"/>
      <c r="F6" s="10"/>
      <c r="G6" s="10"/>
      <c r="H6" s="10"/>
    </row>
    <row r="7" spans="1:8" ht="68.25" customHeight="1" x14ac:dyDescent="0.25">
      <c r="B7" s="11" t="s">
        <v>5</v>
      </c>
      <c r="C7" s="11"/>
      <c r="D7" s="11"/>
      <c r="E7" s="11"/>
      <c r="F7" s="11"/>
      <c r="G7" s="11"/>
      <c r="H7" s="11"/>
    </row>
    <row r="8" spans="1:8" ht="34.5" customHeight="1" x14ac:dyDescent="0.25">
      <c r="B8" s="10" t="s">
        <v>6</v>
      </c>
      <c r="C8" s="10"/>
      <c r="D8" s="10"/>
      <c r="E8" s="10"/>
      <c r="F8" s="10"/>
      <c r="G8" s="10"/>
      <c r="H8" s="10"/>
    </row>
    <row r="9" spans="1:8" ht="15.75" x14ac:dyDescent="0.25">
      <c r="B9" s="12"/>
      <c r="C9" s="13"/>
      <c r="D9" s="14"/>
      <c r="E9" s="15"/>
      <c r="F9" s="13"/>
      <c r="G9" s="16"/>
      <c r="H9" s="17" t="s">
        <v>7</v>
      </c>
    </row>
    <row r="10" spans="1:8" ht="63" customHeight="1" x14ac:dyDescent="0.25">
      <c r="B10" s="18" t="s">
        <v>8</v>
      </c>
      <c r="C10" s="18" t="s">
        <v>9</v>
      </c>
      <c r="D10" s="19" t="s">
        <v>10</v>
      </c>
      <c r="E10" s="20" t="s">
        <v>11</v>
      </c>
      <c r="F10" s="18" t="s">
        <v>12</v>
      </c>
      <c r="G10" s="18" t="s">
        <v>13</v>
      </c>
      <c r="H10" s="18" t="s">
        <v>14</v>
      </c>
    </row>
    <row r="11" spans="1:8" x14ac:dyDescent="0.25">
      <c r="B11" s="18">
        <v>1</v>
      </c>
      <c r="C11" s="18">
        <v>2</v>
      </c>
      <c r="D11" s="21">
        <v>3</v>
      </c>
      <c r="E11" s="22">
        <v>4</v>
      </c>
      <c r="F11" s="23">
        <v>5</v>
      </c>
      <c r="G11" s="24"/>
      <c r="H11" s="21">
        <v>6</v>
      </c>
    </row>
    <row r="12" spans="1:8" ht="15.75" customHeight="1" x14ac:dyDescent="0.25">
      <c r="B12" s="25" t="s">
        <v>15</v>
      </c>
      <c r="C12" s="26" t="s">
        <v>16</v>
      </c>
      <c r="D12" s="27">
        <f>SUM(D13)</f>
        <v>8625</v>
      </c>
      <c r="E12" s="27">
        <f>SUM(E13)</f>
        <v>3058.62</v>
      </c>
      <c r="F12" s="28">
        <f>E12/D12</f>
        <v>0.35462260869565215</v>
      </c>
      <c r="G12" s="29">
        <f>SUM(G13)</f>
        <v>202.32999999999998</v>
      </c>
      <c r="H12" s="30">
        <f t="shared" ref="H12:H68" si="0">E12/G12</f>
        <v>15.116987100281719</v>
      </c>
    </row>
    <row r="13" spans="1:8" x14ac:dyDescent="0.25">
      <c r="B13" s="31" t="s">
        <v>17</v>
      </c>
      <c r="C13" s="32" t="s">
        <v>18</v>
      </c>
      <c r="D13" s="33">
        <f>SUM(D14,D19)</f>
        <v>8625</v>
      </c>
      <c r="E13" s="33">
        <f>SUM(E14,E19)</f>
        <v>3058.62</v>
      </c>
      <c r="F13" s="34">
        <f t="shared" ref="F13:F73" si="1">E13/D13</f>
        <v>0.35462260869565215</v>
      </c>
      <c r="G13" s="35">
        <f>SUM(G14,G19)</f>
        <v>202.32999999999998</v>
      </c>
      <c r="H13" s="36">
        <f>E13/G13</f>
        <v>15.116987100281719</v>
      </c>
    </row>
    <row r="14" spans="1:8" x14ac:dyDescent="0.25">
      <c r="B14" s="31">
        <v>1</v>
      </c>
      <c r="C14" s="32" t="s">
        <v>19</v>
      </c>
      <c r="D14" s="33">
        <f>SUM(D15:D18)</f>
        <v>4445</v>
      </c>
      <c r="E14" s="33">
        <f>SUM(E15:E18)</f>
        <v>1399.29</v>
      </c>
      <c r="F14" s="34">
        <f t="shared" si="1"/>
        <v>0.31480089988751403</v>
      </c>
      <c r="G14" s="35">
        <f>SUM(G15:G18)</f>
        <v>193.6</v>
      </c>
      <c r="H14" s="36">
        <f t="shared" si="0"/>
        <v>7.2277376033057852</v>
      </c>
    </row>
    <row r="15" spans="1:8" x14ac:dyDescent="0.25">
      <c r="B15" s="37" t="s">
        <v>20</v>
      </c>
      <c r="C15" s="38" t="s">
        <v>21</v>
      </c>
      <c r="D15" s="39">
        <f>'[1]BS02.VPSO'!D11/1000000</f>
        <v>4400</v>
      </c>
      <c r="E15" s="39">
        <v>1392.66</v>
      </c>
      <c r="F15" s="40">
        <f t="shared" si="1"/>
        <v>0.31651363636363639</v>
      </c>
      <c r="G15" s="39">
        <v>190.75</v>
      </c>
      <c r="H15" s="41">
        <f>E15/G15</f>
        <v>7.3009698558322418</v>
      </c>
    </row>
    <row r="16" spans="1:8" x14ac:dyDescent="0.25">
      <c r="B16" s="37" t="s">
        <v>22</v>
      </c>
      <c r="C16" s="38" t="s">
        <v>23</v>
      </c>
      <c r="D16" s="39">
        <f>'[1]BS02.VPSO'!D12/1000000</f>
        <v>45</v>
      </c>
      <c r="E16" s="39">
        <v>6.1</v>
      </c>
      <c r="F16" s="40">
        <f>E16/D16</f>
        <v>0.13555555555555554</v>
      </c>
      <c r="G16" s="39">
        <v>2.15</v>
      </c>
      <c r="H16" s="41">
        <f>E16/G16</f>
        <v>2.8372093023255816</v>
      </c>
    </row>
    <row r="17" spans="2:8" x14ac:dyDescent="0.25">
      <c r="B17" s="37" t="s">
        <v>24</v>
      </c>
      <c r="C17" s="42" t="s">
        <v>25</v>
      </c>
      <c r="D17" s="39"/>
      <c r="E17" s="39">
        <v>0.25</v>
      </c>
      <c r="F17" s="40"/>
      <c r="G17" s="39"/>
      <c r="H17" s="41"/>
    </row>
    <row r="18" spans="2:8" x14ac:dyDescent="0.25">
      <c r="B18" s="37" t="s">
        <v>26</v>
      </c>
      <c r="C18" s="42" t="s">
        <v>27</v>
      </c>
      <c r="D18" s="39"/>
      <c r="E18" s="39">
        <v>0.28000000000000003</v>
      </c>
      <c r="F18" s="40"/>
      <c r="G18" s="39">
        <v>0.7</v>
      </c>
      <c r="H18" s="41">
        <f t="shared" ref="H18" si="2">E18/G18</f>
        <v>0.40000000000000008</v>
      </c>
    </row>
    <row r="19" spans="2:8" x14ac:dyDescent="0.25">
      <c r="B19" s="43">
        <v>2</v>
      </c>
      <c r="C19" s="44" t="s">
        <v>28</v>
      </c>
      <c r="D19" s="33">
        <f>SUM(D20:D22)</f>
        <v>4180</v>
      </c>
      <c r="E19" s="33">
        <f>SUM(E20:E22)</f>
        <v>1659.33</v>
      </c>
      <c r="F19" s="34">
        <f t="shared" si="1"/>
        <v>0.39696889952153108</v>
      </c>
      <c r="G19" s="35">
        <f>SUM(G20:G22)</f>
        <v>8.73</v>
      </c>
      <c r="H19" s="36">
        <f t="shared" si="0"/>
        <v>190.0721649484536</v>
      </c>
    </row>
    <row r="20" spans="2:8" x14ac:dyDescent="0.25">
      <c r="B20" s="45" t="s">
        <v>29</v>
      </c>
      <c r="C20" s="46" t="s">
        <v>30</v>
      </c>
      <c r="D20" s="39">
        <f>'[1]BS02.VPSO'!D16/1000000</f>
        <v>3240</v>
      </c>
      <c r="E20" s="39">
        <v>1194.6300000000001</v>
      </c>
      <c r="F20" s="40">
        <f t="shared" si="1"/>
        <v>0.36871296296296302</v>
      </c>
      <c r="G20" s="39">
        <v>3.99</v>
      </c>
      <c r="H20" s="41">
        <f>E20/G20</f>
        <v>299.40601503759399</v>
      </c>
    </row>
    <row r="21" spans="2:8" x14ac:dyDescent="0.25">
      <c r="B21" s="45" t="s">
        <v>31</v>
      </c>
      <c r="C21" s="46" t="s">
        <v>32</v>
      </c>
      <c r="D21" s="39">
        <f>'[1]BS02.VPSO'!D17/1000000</f>
        <v>900</v>
      </c>
      <c r="E21" s="39">
        <f>243.04+220.54</f>
        <v>463.58</v>
      </c>
      <c r="F21" s="40">
        <f>E21/D21</f>
        <v>0.51508888888888882</v>
      </c>
      <c r="G21" s="39"/>
      <c r="H21" s="41"/>
    </row>
    <row r="22" spans="2:8" x14ac:dyDescent="0.25">
      <c r="B22" s="45" t="s">
        <v>33</v>
      </c>
      <c r="C22" s="46" t="s">
        <v>34</v>
      </c>
      <c r="D22" s="39">
        <f>'[1]BS02.VPSO'!D18/1000000</f>
        <v>40</v>
      </c>
      <c r="E22" s="39">
        <v>1.1200000000000001</v>
      </c>
      <c r="F22" s="40">
        <f t="shared" si="1"/>
        <v>2.8000000000000004E-2</v>
      </c>
      <c r="G22" s="39">
        <v>4.74</v>
      </c>
      <c r="H22" s="41">
        <f>E22/G22</f>
        <v>0.23628691983122363</v>
      </c>
    </row>
    <row r="23" spans="2:8" x14ac:dyDescent="0.25">
      <c r="B23" s="31" t="s">
        <v>35</v>
      </c>
      <c r="C23" s="32" t="s">
        <v>36</v>
      </c>
      <c r="D23" s="33">
        <f>SUM(D24,D31)</f>
        <v>4176</v>
      </c>
      <c r="E23" s="33">
        <f>SUM(E24,E31)</f>
        <v>925.5</v>
      </c>
      <c r="F23" s="34">
        <f t="shared" si="1"/>
        <v>0.2216235632183908</v>
      </c>
      <c r="G23" s="35">
        <f>SUM(G24,G31)</f>
        <v>50.06</v>
      </c>
      <c r="H23" s="36">
        <f t="shared" si="0"/>
        <v>18.487814622453055</v>
      </c>
    </row>
    <row r="24" spans="2:8" x14ac:dyDescent="0.25">
      <c r="B24" s="31">
        <v>1</v>
      </c>
      <c r="C24" s="32" t="s">
        <v>37</v>
      </c>
      <c r="D24" s="33">
        <f>D25+D26</f>
        <v>4176</v>
      </c>
      <c r="E24" s="33">
        <f>E25+E26</f>
        <v>925.5</v>
      </c>
      <c r="F24" s="34">
        <f t="shared" si="1"/>
        <v>0.2216235632183908</v>
      </c>
      <c r="G24" s="35">
        <f>SUM(G25+G26)</f>
        <v>50.06</v>
      </c>
      <c r="H24" s="36">
        <f t="shared" si="0"/>
        <v>18.487814622453055</v>
      </c>
    </row>
    <row r="25" spans="2:8" x14ac:dyDescent="0.25">
      <c r="B25" s="31" t="s">
        <v>20</v>
      </c>
      <c r="C25" s="32" t="s">
        <v>38</v>
      </c>
      <c r="D25" s="33"/>
      <c r="E25" s="39"/>
      <c r="F25" s="47"/>
      <c r="G25" s="35"/>
      <c r="H25" s="36"/>
    </row>
    <row r="26" spans="2:8" x14ac:dyDescent="0.25">
      <c r="B26" s="31" t="s">
        <v>22</v>
      </c>
      <c r="C26" s="32" t="s">
        <v>39</v>
      </c>
      <c r="D26" s="33">
        <f>SUM(D27:D30)</f>
        <v>4176</v>
      </c>
      <c r="E26" s="33">
        <f>SUM(E27:E30)</f>
        <v>925.5</v>
      </c>
      <c r="F26" s="34">
        <f t="shared" si="1"/>
        <v>0.2216235632183908</v>
      </c>
      <c r="G26" s="35">
        <f>SUM(G27:G30)</f>
        <v>50.06</v>
      </c>
      <c r="H26" s="36">
        <f t="shared" si="0"/>
        <v>18.487814622453055</v>
      </c>
    </row>
    <row r="27" spans="2:8" s="53" customFormat="1" x14ac:dyDescent="0.25">
      <c r="B27" s="48" t="s">
        <v>40</v>
      </c>
      <c r="C27" s="49" t="s">
        <v>41</v>
      </c>
      <c r="D27" s="50">
        <f>'[1]BS02.VPSO'!D33/1000000</f>
        <v>204.78182000000001</v>
      </c>
      <c r="E27" s="50">
        <v>83.82</v>
      </c>
      <c r="F27" s="51">
        <f t="shared" si="1"/>
        <v>0.4093136783333598</v>
      </c>
      <c r="G27" s="50">
        <v>26.19</v>
      </c>
      <c r="H27" s="52">
        <f>E27/G27</f>
        <v>3.2004581901489115</v>
      </c>
    </row>
    <row r="28" spans="2:8" s="53" customFormat="1" x14ac:dyDescent="0.25">
      <c r="B28" s="48" t="s">
        <v>42</v>
      </c>
      <c r="C28" s="49" t="s">
        <v>43</v>
      </c>
      <c r="D28" s="50">
        <f>'[1]BS02.VPSO'!D34/1000000</f>
        <v>3956.2181799999998</v>
      </c>
      <c r="E28" s="50">
        <v>841.68</v>
      </c>
      <c r="F28" s="51">
        <f t="shared" si="1"/>
        <v>0.21274863056212942</v>
      </c>
      <c r="G28" s="50">
        <v>23.87</v>
      </c>
      <c r="H28" s="52">
        <f>E28/G28</f>
        <v>35.260997067448677</v>
      </c>
    </row>
    <row r="29" spans="2:8" s="53" customFormat="1" x14ac:dyDescent="0.25">
      <c r="B29" s="48" t="s">
        <v>44</v>
      </c>
      <c r="C29" s="49" t="s">
        <v>45</v>
      </c>
      <c r="D29" s="50">
        <f>'[1]BS02.VPSO'!D35/1000000</f>
        <v>0</v>
      </c>
      <c r="E29" s="50"/>
      <c r="F29" s="51"/>
      <c r="G29" s="54"/>
      <c r="H29" s="52"/>
    </row>
    <row r="30" spans="2:8" s="53" customFormat="1" ht="14.25" customHeight="1" x14ac:dyDescent="0.25">
      <c r="B30" s="48" t="s">
        <v>46</v>
      </c>
      <c r="C30" s="49" t="s">
        <v>47</v>
      </c>
      <c r="D30" s="50">
        <f>'[1]BS02.VPSO'!D36/1000000</f>
        <v>15</v>
      </c>
      <c r="E30" s="55"/>
      <c r="F30" s="51"/>
      <c r="G30" s="54"/>
      <c r="H30" s="52"/>
    </row>
    <row r="31" spans="2:8" x14ac:dyDescent="0.25">
      <c r="B31" s="31">
        <v>2</v>
      </c>
      <c r="C31" s="32" t="s">
        <v>48</v>
      </c>
      <c r="D31" s="33"/>
      <c r="E31" s="56"/>
      <c r="F31" s="57"/>
      <c r="G31" s="58"/>
      <c r="H31" s="59"/>
    </row>
    <row r="32" spans="2:8" x14ac:dyDescent="0.25">
      <c r="B32" s="31" t="s">
        <v>49</v>
      </c>
      <c r="C32" s="32" t="s">
        <v>50</v>
      </c>
      <c r="D32" s="33">
        <f>SUM(D33,D38)</f>
        <v>4449</v>
      </c>
      <c r="E32" s="33">
        <f>SUM(E33,E38)</f>
        <v>1443.51</v>
      </c>
      <c r="F32" s="34">
        <f>E32/D32</f>
        <v>0.3244571813890762</v>
      </c>
      <c r="G32" s="35">
        <f>SUM(G33,G38)</f>
        <v>194.07</v>
      </c>
      <c r="H32" s="36">
        <f t="shared" si="0"/>
        <v>7.4380893492038958</v>
      </c>
    </row>
    <row r="33" spans="2:11" x14ac:dyDescent="0.25">
      <c r="B33" s="31">
        <v>1</v>
      </c>
      <c r="C33" s="32" t="s">
        <v>19</v>
      </c>
      <c r="D33" s="33">
        <f>SUM(D34:D37)</f>
        <v>4445</v>
      </c>
      <c r="E33" s="33">
        <f>SUM(E34:E37)</f>
        <v>1399.29</v>
      </c>
      <c r="F33" s="34">
        <f t="shared" si="1"/>
        <v>0.31480089988751403</v>
      </c>
      <c r="G33" s="33">
        <f>SUM(G34:G37)</f>
        <v>193.6</v>
      </c>
      <c r="H33" s="36">
        <f t="shared" si="0"/>
        <v>7.2277376033057852</v>
      </c>
    </row>
    <row r="34" spans="2:11" x14ac:dyDescent="0.25">
      <c r="B34" s="37" t="s">
        <v>20</v>
      </c>
      <c r="C34" s="38" t="s">
        <v>51</v>
      </c>
      <c r="D34" s="39">
        <f>D15</f>
        <v>4400</v>
      </c>
      <c r="E34" s="39">
        <f>E15</f>
        <v>1392.66</v>
      </c>
      <c r="F34" s="40">
        <f t="shared" si="1"/>
        <v>0.31651363636363639</v>
      </c>
      <c r="G34" s="60">
        <v>190.75</v>
      </c>
      <c r="H34" s="41">
        <f>E34/G34</f>
        <v>7.3009698558322418</v>
      </c>
    </row>
    <row r="35" spans="2:11" x14ac:dyDescent="0.25">
      <c r="B35" s="37" t="s">
        <v>22</v>
      </c>
      <c r="C35" s="38" t="s">
        <v>52</v>
      </c>
      <c r="D35" s="39">
        <f t="shared" ref="D35:D37" si="3">D16</f>
        <v>45</v>
      </c>
      <c r="E35" s="39">
        <f>E16</f>
        <v>6.1</v>
      </c>
      <c r="F35" s="40">
        <f t="shared" si="1"/>
        <v>0.13555555555555554</v>
      </c>
      <c r="G35" s="60">
        <v>2.15</v>
      </c>
      <c r="H35" s="41">
        <f t="shared" ref="H35:H37" si="4">E35/G35</f>
        <v>2.8372093023255816</v>
      </c>
    </row>
    <row r="36" spans="2:11" x14ac:dyDescent="0.25">
      <c r="B36" s="37" t="s">
        <v>24</v>
      </c>
      <c r="C36" s="42" t="s">
        <v>53</v>
      </c>
      <c r="D36" s="39">
        <f t="shared" si="3"/>
        <v>0</v>
      </c>
      <c r="E36" s="39">
        <f>E17</f>
        <v>0.25</v>
      </c>
      <c r="F36" s="40"/>
      <c r="G36" s="60"/>
      <c r="H36" s="41"/>
    </row>
    <row r="37" spans="2:11" x14ac:dyDescent="0.25">
      <c r="B37" s="37" t="s">
        <v>26</v>
      </c>
      <c r="C37" s="42" t="s">
        <v>54</v>
      </c>
      <c r="D37" s="39">
        <f t="shared" si="3"/>
        <v>0</v>
      </c>
      <c r="E37" s="39">
        <f>E18</f>
        <v>0.28000000000000003</v>
      </c>
      <c r="F37" s="40"/>
      <c r="G37" s="60">
        <f>G18</f>
        <v>0.7</v>
      </c>
      <c r="H37" s="41">
        <f t="shared" si="4"/>
        <v>0.40000000000000008</v>
      </c>
    </row>
    <row r="38" spans="2:11" x14ac:dyDescent="0.25">
      <c r="B38" s="31">
        <v>2</v>
      </c>
      <c r="C38" s="32" t="s">
        <v>28</v>
      </c>
      <c r="D38" s="33">
        <f>SUM(D39:D41)</f>
        <v>4</v>
      </c>
      <c r="E38" s="33">
        <f>SUM(E39:E41)</f>
        <v>44.22</v>
      </c>
      <c r="F38" s="34">
        <f>E38/D38</f>
        <v>11.055</v>
      </c>
      <c r="G38" s="35">
        <f>SUM(G39:G41)</f>
        <v>0.47</v>
      </c>
      <c r="H38" s="36">
        <f>E38/G38</f>
        <v>94.085106382978722</v>
      </c>
    </row>
    <row r="39" spans="2:11" x14ac:dyDescent="0.25">
      <c r="B39" s="45" t="s">
        <v>29</v>
      </c>
      <c r="C39" s="46" t="s">
        <v>30</v>
      </c>
      <c r="D39" s="39"/>
      <c r="E39" s="39"/>
      <c r="F39" s="47"/>
      <c r="G39" s="60"/>
      <c r="H39" s="36"/>
    </row>
    <row r="40" spans="2:11" x14ac:dyDescent="0.25">
      <c r="B40" s="45" t="s">
        <v>31</v>
      </c>
      <c r="C40" s="46" t="s">
        <v>32</v>
      </c>
      <c r="D40" s="39"/>
      <c r="E40" s="39">
        <v>44.11</v>
      </c>
      <c r="F40" s="40"/>
      <c r="G40" s="60"/>
      <c r="H40" s="41"/>
    </row>
    <row r="41" spans="2:11" x14ac:dyDescent="0.25">
      <c r="B41" s="45" t="s">
        <v>33</v>
      </c>
      <c r="C41" s="46" t="s">
        <v>34</v>
      </c>
      <c r="D41" s="39">
        <f>'[1]BS02.VPSO'!D24/1000000</f>
        <v>4</v>
      </c>
      <c r="E41" s="39">
        <v>0.11</v>
      </c>
      <c r="F41" s="40">
        <f>E41/D41</f>
        <v>2.75E-2</v>
      </c>
      <c r="G41" s="60">
        <v>0.47</v>
      </c>
      <c r="H41" s="41">
        <f>E41/G41</f>
        <v>0.23404255319148937</v>
      </c>
    </row>
    <row r="42" spans="2:11" x14ac:dyDescent="0.25">
      <c r="B42" s="61" t="s">
        <v>55</v>
      </c>
      <c r="C42" s="62" t="s">
        <v>56</v>
      </c>
      <c r="D42" s="63">
        <f>D43</f>
        <v>120201.298</v>
      </c>
      <c r="E42" s="63">
        <f>E43</f>
        <v>9970.02</v>
      </c>
      <c r="F42" s="28">
        <f t="shared" si="1"/>
        <v>8.2944362214790734E-2</v>
      </c>
      <c r="G42" s="64">
        <f>SUM(G44,G62)</f>
        <v>11402.28</v>
      </c>
      <c r="H42" s="65">
        <f t="shared" si="0"/>
        <v>0.87438828023868909</v>
      </c>
    </row>
    <row r="43" spans="2:11" x14ac:dyDescent="0.25">
      <c r="B43" s="66" t="s">
        <v>17</v>
      </c>
      <c r="C43" s="67" t="s">
        <v>57</v>
      </c>
      <c r="D43" s="68">
        <f>D44+D62+D70+D68</f>
        <v>120201.298</v>
      </c>
      <c r="E43" s="68">
        <f>E44+E62+E70+E68</f>
        <v>9970.02</v>
      </c>
      <c r="F43" s="34">
        <f t="shared" si="1"/>
        <v>8.2944362214790734E-2</v>
      </c>
      <c r="G43" s="69">
        <f>G44+G62+G70</f>
        <v>11402.28</v>
      </c>
      <c r="H43" s="70">
        <f t="shared" si="0"/>
        <v>0.87438828023868909</v>
      </c>
    </row>
    <row r="44" spans="2:11" x14ac:dyDescent="0.25">
      <c r="B44" s="43">
        <v>1</v>
      </c>
      <c r="C44" s="44" t="s">
        <v>48</v>
      </c>
      <c r="D44" s="71">
        <f>(D45+D51)+D50</f>
        <v>8036.277</v>
      </c>
      <c r="E44" s="71">
        <f>SUM(E45+E51)+E50</f>
        <v>1869.7140000000004</v>
      </c>
      <c r="F44" s="34">
        <f>E44/D44</f>
        <v>0.2326592276498185</v>
      </c>
      <c r="G44" s="71">
        <f>SUM(G45+G51)+G50</f>
        <v>1094.7</v>
      </c>
      <c r="H44" s="36">
        <f t="shared" si="0"/>
        <v>1.7079693066593591</v>
      </c>
    </row>
    <row r="45" spans="2:11" ht="14.25" customHeight="1" x14ac:dyDescent="0.25">
      <c r="B45" s="72" t="s">
        <v>20</v>
      </c>
      <c r="C45" s="73" t="s">
        <v>58</v>
      </c>
      <c r="D45" s="74">
        <f>SUM(D46,D47,D48,D49)</f>
        <v>4949.777</v>
      </c>
      <c r="E45" s="74">
        <f>SUM(E46,E47,E48,E49)</f>
        <v>1016.87</v>
      </c>
      <c r="F45" s="75">
        <f>E45/D45</f>
        <v>0.20543753789312125</v>
      </c>
      <c r="G45" s="76">
        <f>SUM(G46:G50)</f>
        <v>875.28300000000013</v>
      </c>
      <c r="H45" s="75">
        <f>E45/G45</f>
        <v>1.1617613960284843</v>
      </c>
    </row>
    <row r="46" spans="2:11" x14ac:dyDescent="0.25">
      <c r="B46" s="45" t="s">
        <v>59</v>
      </c>
      <c r="C46" s="77" t="s">
        <v>60</v>
      </c>
      <c r="D46" s="78">
        <f>[2]DUKIEN.NSNN!$E$12/1000000</f>
        <v>4154.209664</v>
      </c>
      <c r="E46" s="39">
        <v>958.43</v>
      </c>
      <c r="F46" s="40">
        <f t="shared" si="1"/>
        <v>0.23071295806412143</v>
      </c>
      <c r="G46" s="39">
        <v>798.46</v>
      </c>
      <c r="H46" s="41">
        <f t="shared" ref="H46:H48" si="5">E46/G46</f>
        <v>1.2003481702276881</v>
      </c>
    </row>
    <row r="47" spans="2:11" x14ac:dyDescent="0.25">
      <c r="B47" s="45" t="s">
        <v>61</v>
      </c>
      <c r="C47" s="77" t="s">
        <v>43</v>
      </c>
      <c r="D47" s="78">
        <f>[2]DUKIEN.NSNN!$E$37/1000000-D48</f>
        <v>673.79033600000002</v>
      </c>
      <c r="E47" s="50">
        <v>47.29</v>
      </c>
      <c r="F47" s="40">
        <f t="shared" si="1"/>
        <v>7.0185037501042463E-2</v>
      </c>
      <c r="G47" s="50">
        <v>41.69</v>
      </c>
      <c r="H47" s="41">
        <f t="shared" si="5"/>
        <v>1.1343247781242505</v>
      </c>
      <c r="K47" s="79">
        <f>E45+'[1]BS03.QII-2022 '!E45+'[1]BS03.QI-2022'!E45</f>
        <v>3225.6620000000003</v>
      </c>
    </row>
    <row r="48" spans="2:11" x14ac:dyDescent="0.25">
      <c r="B48" s="45" t="s">
        <v>62</v>
      </c>
      <c r="C48" s="77" t="s">
        <v>63</v>
      </c>
      <c r="D48" s="78">
        <f>[2]DUKIEN.NSNN!$E$78/1000000</f>
        <v>70</v>
      </c>
      <c r="E48" s="39">
        <v>8.11</v>
      </c>
      <c r="F48" s="40">
        <f t="shared" si="1"/>
        <v>0.11585714285714285</v>
      </c>
      <c r="G48" s="39">
        <v>0.48</v>
      </c>
      <c r="H48" s="41">
        <f t="shared" si="5"/>
        <v>16.895833333333332</v>
      </c>
    </row>
    <row r="49" spans="2:11" x14ac:dyDescent="0.25">
      <c r="B49" s="45" t="s">
        <v>64</v>
      </c>
      <c r="C49" s="77" t="s">
        <v>47</v>
      </c>
      <c r="D49" s="78">
        <f>[2]DUKIEN.NSNN!$E$98/1000000+1.777</f>
        <v>51.777000000000001</v>
      </c>
      <c r="E49" s="39">
        <f>1016.87-E46-E47-E48</f>
        <v>3.040000000000056</v>
      </c>
      <c r="F49" s="40">
        <f t="shared" si="1"/>
        <v>5.8713328311799755E-2</v>
      </c>
      <c r="G49" s="39">
        <v>34.652999999999999</v>
      </c>
      <c r="H49" s="41">
        <f>E49/G49</f>
        <v>8.7726892332555803E-2</v>
      </c>
      <c r="K49" s="80">
        <f>E44+'[1]BS03.QII-2022 '!E44+'[1]BS03.QI-2022'!E44</f>
        <v>4993.1320000000005</v>
      </c>
    </row>
    <row r="50" spans="2:11" x14ac:dyDescent="0.25">
      <c r="B50" s="45" t="s">
        <v>65</v>
      </c>
      <c r="C50" s="77" t="s">
        <v>66</v>
      </c>
      <c r="D50" s="78">
        <v>212.7</v>
      </c>
      <c r="E50" s="81">
        <v>-187.14</v>
      </c>
      <c r="F50" s="40"/>
      <c r="G50" s="60"/>
      <c r="H50" s="41"/>
    </row>
    <row r="51" spans="2:11" x14ac:dyDescent="0.25">
      <c r="B51" s="43" t="s">
        <v>22</v>
      </c>
      <c r="C51" s="82" t="s">
        <v>39</v>
      </c>
      <c r="D51" s="83">
        <f>SUM(D52:D61)</f>
        <v>2873.8</v>
      </c>
      <c r="E51" s="74">
        <f>SUM(E52:E61)</f>
        <v>1039.9840000000002</v>
      </c>
      <c r="F51" s="84">
        <f>E51/D51</f>
        <v>0.36188461270791289</v>
      </c>
      <c r="G51" s="76">
        <f>SUM(G52:G61)</f>
        <v>219.417</v>
      </c>
      <c r="H51" s="75">
        <f>E51/G51</f>
        <v>4.7397603649671636</v>
      </c>
      <c r="J51" s="80"/>
      <c r="K51" s="79">
        <v>3225.67</v>
      </c>
    </row>
    <row r="52" spans="2:11" x14ac:dyDescent="0.25">
      <c r="B52" s="45" t="s">
        <v>67</v>
      </c>
      <c r="C52" s="77" t="s">
        <v>68</v>
      </c>
      <c r="D52" s="78">
        <f>'[1]BS02.VPSO'!D47/1000000</f>
        <v>16</v>
      </c>
      <c r="E52" s="85"/>
      <c r="F52" s="40">
        <f t="shared" si="1"/>
        <v>0</v>
      </c>
      <c r="G52" s="60"/>
      <c r="H52" s="41"/>
      <c r="K52" s="86"/>
    </row>
    <row r="53" spans="2:11" ht="14.25" customHeight="1" x14ac:dyDescent="0.25">
      <c r="B53" s="45" t="s">
        <v>69</v>
      </c>
      <c r="C53" s="77" t="s">
        <v>70</v>
      </c>
      <c r="D53" s="78">
        <f>'[1]BS02.VPSO'!D48/1000000</f>
        <v>50</v>
      </c>
      <c r="E53" s="85">
        <f>12.95-'[1]BS03.QII-2022 '!E53-'[1]BS03.QI-2022'!E53</f>
        <v>3.4369999999999985</v>
      </c>
      <c r="F53" s="40">
        <f t="shared" si="1"/>
        <v>6.8739999999999968E-2</v>
      </c>
      <c r="G53" s="85">
        <v>4.274</v>
      </c>
      <c r="H53" s="41">
        <f t="shared" ref="H53:H58" si="6">E53/G53</f>
        <v>0.80416471689284008</v>
      </c>
      <c r="K53" s="87"/>
    </row>
    <row r="54" spans="2:11" x14ac:dyDescent="0.25">
      <c r="B54" s="45" t="s">
        <v>71</v>
      </c>
      <c r="C54" s="77" t="s">
        <v>72</v>
      </c>
      <c r="D54" s="78">
        <f>'[1]BS02.VPSO'!D49/1000000</f>
        <v>90</v>
      </c>
      <c r="E54" s="85"/>
      <c r="F54" s="40">
        <f t="shared" si="1"/>
        <v>0</v>
      </c>
      <c r="G54" s="85"/>
      <c r="H54" s="41"/>
    </row>
    <row r="55" spans="2:11" x14ac:dyDescent="0.25">
      <c r="B55" s="45" t="s">
        <v>73</v>
      </c>
      <c r="C55" s="77" t="s">
        <v>74</v>
      </c>
      <c r="D55" s="78">
        <f>'[1]BS02.VPSO'!D50/1000000</f>
        <v>54</v>
      </c>
      <c r="E55" s="85">
        <f>53.02-'[1]BS03.QII-2022 '!E55-'[1]BS03.QI-2022'!E55</f>
        <v>53.02</v>
      </c>
      <c r="F55" s="40">
        <f t="shared" si="1"/>
        <v>0.98185185185185186</v>
      </c>
      <c r="G55" s="85"/>
      <c r="H55" s="41"/>
    </row>
    <row r="56" spans="2:11" x14ac:dyDescent="0.25">
      <c r="B56" s="45" t="s">
        <v>75</v>
      </c>
      <c r="C56" s="77" t="s">
        <v>76</v>
      </c>
      <c r="D56" s="78">
        <f>'[1]BS02.VPSO'!D51/1000000</f>
        <v>10</v>
      </c>
      <c r="E56" s="85"/>
      <c r="F56" s="40">
        <f t="shared" si="1"/>
        <v>0</v>
      </c>
      <c r="G56" s="85"/>
      <c r="H56" s="41"/>
    </row>
    <row r="57" spans="2:11" x14ac:dyDescent="0.25">
      <c r="B57" s="45" t="s">
        <v>77</v>
      </c>
      <c r="C57" s="77" t="s">
        <v>78</v>
      </c>
      <c r="D57" s="78">
        <f>'[1]BS02.VPSO'!D52/1000000</f>
        <v>5</v>
      </c>
      <c r="E57" s="85"/>
      <c r="F57" s="40">
        <f t="shared" si="1"/>
        <v>0</v>
      </c>
      <c r="G57" s="85"/>
      <c r="H57" s="41"/>
    </row>
    <row r="58" spans="2:11" ht="14.25" customHeight="1" x14ac:dyDescent="0.25">
      <c r="B58" s="45" t="s">
        <v>79</v>
      </c>
      <c r="C58" s="77" t="s">
        <v>80</v>
      </c>
      <c r="D58" s="78">
        <f>'[1]BS02.VPSO'!D53/1000000</f>
        <v>78</v>
      </c>
      <c r="E58" s="85">
        <f>4.63-'[1]BS03.QII-2022 '!E58-'[1]BS03.QI-2022'!E58</f>
        <v>4.9999999999998934E-3</v>
      </c>
      <c r="F58" s="40">
        <f t="shared" si="1"/>
        <v>6.4102564102562734E-5</v>
      </c>
      <c r="G58" s="85">
        <v>4.5</v>
      </c>
      <c r="H58" s="41">
        <f t="shared" si="6"/>
        <v>1.1111111111110875E-3</v>
      </c>
    </row>
    <row r="59" spans="2:11" ht="15.75" customHeight="1" x14ac:dyDescent="0.25">
      <c r="B59" s="45" t="s">
        <v>81</v>
      </c>
      <c r="C59" s="77" t="s">
        <v>82</v>
      </c>
      <c r="D59" s="78">
        <f>'[1]BS02.VPSO'!D54/1000000</f>
        <v>2357</v>
      </c>
      <c r="E59" s="78">
        <f>1814.89-'[1]BS03.QII-2022 '!E59-'[1]BS03.QI-2022'!E59</f>
        <v>980.61400000000015</v>
      </c>
      <c r="F59" s="40">
        <f t="shared" si="1"/>
        <v>0.41604327535002128</v>
      </c>
      <c r="G59" s="85">
        <v>14.352</v>
      </c>
      <c r="H59" s="41">
        <f>E59/G59</f>
        <v>68.32594760312152</v>
      </c>
      <c r="K59" s="80"/>
    </row>
    <row r="60" spans="2:11" ht="36" x14ac:dyDescent="0.25">
      <c r="B60" s="45" t="s">
        <v>83</v>
      </c>
      <c r="C60" s="88" t="s">
        <v>84</v>
      </c>
      <c r="D60" s="78">
        <f>'[1]BS02.VPSO'!D60/1000000</f>
        <v>72</v>
      </c>
      <c r="E60" s="89">
        <f>9.32-'[1]BS03.QII-2022 '!E60-'[1]BS03.QI-2022'!E60</f>
        <v>2.9080000000000004</v>
      </c>
      <c r="F60" s="40">
        <f t="shared" si="1"/>
        <v>4.0388888888888891E-2</v>
      </c>
      <c r="G60" s="60">
        <v>7.2210000000000001</v>
      </c>
      <c r="H60" s="41">
        <f>E60/G60</f>
        <v>0.40271430549785353</v>
      </c>
      <c r="J60" s="80"/>
    </row>
    <row r="61" spans="2:11" ht="15.75" customHeight="1" x14ac:dyDescent="0.25">
      <c r="B61" s="45" t="s">
        <v>85</v>
      </c>
      <c r="C61" s="88" t="s">
        <v>86</v>
      </c>
      <c r="D61" s="78">
        <f>59.8+82</f>
        <v>141.80000000000001</v>
      </c>
      <c r="E61" s="89"/>
      <c r="F61" s="57"/>
      <c r="G61" s="60">
        <v>189.07</v>
      </c>
      <c r="H61" s="36"/>
      <c r="J61" s="80"/>
    </row>
    <row r="62" spans="2:11" x14ac:dyDescent="0.25">
      <c r="B62" s="43">
        <v>2</v>
      </c>
      <c r="C62" s="44" t="s">
        <v>87</v>
      </c>
      <c r="D62" s="71">
        <f>SUM(D63,)</f>
        <v>62017.021000000001</v>
      </c>
      <c r="E62" s="71">
        <f>SUM(E63,)</f>
        <v>4723.9299999999994</v>
      </c>
      <c r="F62" s="90">
        <f t="shared" si="1"/>
        <v>7.617150781879703E-2</v>
      </c>
      <c r="G62" s="71">
        <f t="shared" ref="G62" si="7">SUM(G63:G64)</f>
        <v>10307.58</v>
      </c>
      <c r="H62" s="75">
        <f t="shared" si="0"/>
        <v>0.45829670979997239</v>
      </c>
    </row>
    <row r="63" spans="2:11" x14ac:dyDescent="0.25">
      <c r="B63" s="43" t="s">
        <v>29</v>
      </c>
      <c r="C63" s="44" t="s">
        <v>38</v>
      </c>
      <c r="D63" s="71">
        <f>D64</f>
        <v>62017.021000000001</v>
      </c>
      <c r="E63" s="71">
        <f t="shared" ref="E63:H63" si="8">E64</f>
        <v>4723.9299999999994</v>
      </c>
      <c r="F63" s="90">
        <f t="shared" si="1"/>
        <v>7.617150781879703E-2</v>
      </c>
      <c r="G63" s="71">
        <f t="shared" si="8"/>
        <v>5153.79</v>
      </c>
      <c r="H63" s="71">
        <f t="shared" si="8"/>
        <v>2.1005776610583475</v>
      </c>
    </row>
    <row r="64" spans="2:11" x14ac:dyDescent="0.25">
      <c r="B64" s="43" t="s">
        <v>31</v>
      </c>
      <c r="C64" s="44" t="s">
        <v>39</v>
      </c>
      <c r="D64" s="71">
        <f>SUM(D65:D67)</f>
        <v>62017.021000000001</v>
      </c>
      <c r="E64" s="71">
        <f>SUM(E65:E67)</f>
        <v>4723.9299999999994</v>
      </c>
      <c r="F64" s="90">
        <f>E64/D64</f>
        <v>7.617150781879703E-2</v>
      </c>
      <c r="G64" s="71">
        <f>SUM(G65:G67)</f>
        <v>5153.79</v>
      </c>
      <c r="H64" s="71">
        <f>SUM(H65:H67)</f>
        <v>2.1005776610583475</v>
      </c>
    </row>
    <row r="65" spans="2:8" hidden="1" x14ac:dyDescent="0.25">
      <c r="B65" s="91" t="s">
        <v>88</v>
      </c>
      <c r="C65" s="77" t="s">
        <v>89</v>
      </c>
      <c r="D65" s="78"/>
      <c r="E65" s="92"/>
      <c r="F65" s="93"/>
      <c r="G65" s="60"/>
      <c r="H65" s="94"/>
    </row>
    <row r="66" spans="2:8" x14ac:dyDescent="0.25">
      <c r="B66" s="91" t="s">
        <v>88</v>
      </c>
      <c r="C66" s="77" t="s">
        <v>90</v>
      </c>
      <c r="D66" s="78">
        <v>60017.021000000001</v>
      </c>
      <c r="E66" s="78">
        <f>6602.49-'[1]BS03.QII-2022 '!E66-'[1]BS03.QI-2022'!E66</f>
        <v>4153.6899999999996</v>
      </c>
      <c r="F66" s="40">
        <f t="shared" si="1"/>
        <v>6.9208533359228205E-2</v>
      </c>
      <c r="G66" s="78">
        <v>4683.99</v>
      </c>
      <c r="H66" s="41">
        <f>E66/G66</f>
        <v>0.88678455761007169</v>
      </c>
    </row>
    <row r="67" spans="2:8" x14ac:dyDescent="0.25">
      <c r="B67" s="91" t="s">
        <v>91</v>
      </c>
      <c r="C67" s="95" t="s">
        <v>92</v>
      </c>
      <c r="D67" s="96">
        <v>2000</v>
      </c>
      <c r="E67" s="97">
        <f>570.24-'[1]BS03.QII-2022 '!E67-'[1]BS03.QI-2022'!E67</f>
        <v>570.24</v>
      </c>
      <c r="F67" s="40">
        <f t="shared" si="1"/>
        <v>0.28511999999999998</v>
      </c>
      <c r="G67" s="98">
        <v>469.8</v>
      </c>
      <c r="H67" s="41">
        <f>E67/G67</f>
        <v>1.2137931034482758</v>
      </c>
    </row>
    <row r="68" spans="2:8" x14ac:dyDescent="0.25">
      <c r="B68" s="99">
        <v>3</v>
      </c>
      <c r="C68" s="44" t="s">
        <v>93</v>
      </c>
      <c r="D68" s="100">
        <f>D69</f>
        <v>50132</v>
      </c>
      <c r="E68" s="100">
        <f>E69</f>
        <v>3376.3759999999993</v>
      </c>
      <c r="F68" s="90">
        <f t="shared" si="1"/>
        <v>6.7349716747785837E-2</v>
      </c>
      <c r="G68" s="100">
        <f t="shared" ref="G68" si="9">G69</f>
        <v>8436.1270000000004</v>
      </c>
      <c r="H68" s="75">
        <f t="shared" si="0"/>
        <v>0.40022820898737055</v>
      </c>
    </row>
    <row r="69" spans="2:8" x14ac:dyDescent="0.25">
      <c r="B69" s="101"/>
      <c r="C69" s="77" t="s">
        <v>94</v>
      </c>
      <c r="D69" s="102">
        <v>50132</v>
      </c>
      <c r="E69" s="103">
        <f>-5185.014+8561.39</f>
        <v>3376.3759999999993</v>
      </c>
      <c r="F69" s="40">
        <f t="shared" si="1"/>
        <v>6.7349716747785837E-2</v>
      </c>
      <c r="G69" s="104">
        <v>8436.1270000000004</v>
      </c>
      <c r="H69" s="41">
        <f>E69/G69</f>
        <v>0.40022820898737055</v>
      </c>
    </row>
    <row r="70" spans="2:8" ht="14.25" customHeight="1" x14ac:dyDescent="0.25">
      <c r="B70" s="99">
        <v>4</v>
      </c>
      <c r="C70" s="105" t="s">
        <v>95</v>
      </c>
      <c r="D70" s="106">
        <f>SUM(D71)</f>
        <v>16</v>
      </c>
      <c r="E70" s="107">
        <f>E71</f>
        <v>0</v>
      </c>
      <c r="F70" s="34">
        <f t="shared" si="1"/>
        <v>0</v>
      </c>
      <c r="G70" s="108">
        <f>G71</f>
        <v>0</v>
      </c>
      <c r="H70" s="36"/>
    </row>
    <row r="71" spans="2:8" ht="14.25" customHeight="1" x14ac:dyDescent="0.25">
      <c r="B71" s="109"/>
      <c r="C71" s="88" t="s">
        <v>96</v>
      </c>
      <c r="D71" s="110">
        <v>16</v>
      </c>
      <c r="E71" s="111"/>
      <c r="F71" s="40"/>
      <c r="G71" s="112"/>
      <c r="H71" s="41"/>
    </row>
    <row r="72" spans="2:8" s="115" customFormat="1" ht="14.25" customHeight="1" x14ac:dyDescent="0.25">
      <c r="B72" s="99">
        <v>5</v>
      </c>
      <c r="C72" s="113" t="s">
        <v>97</v>
      </c>
      <c r="D72" s="106">
        <v>55</v>
      </c>
      <c r="E72" s="107">
        <v>1.84</v>
      </c>
      <c r="F72" s="34">
        <f t="shared" si="1"/>
        <v>3.3454545454545459E-2</v>
      </c>
      <c r="G72" s="114"/>
      <c r="H72" s="36"/>
    </row>
    <row r="73" spans="2:8" x14ac:dyDescent="0.25">
      <c r="B73" s="116" t="s">
        <v>98</v>
      </c>
      <c r="C73" s="117" t="s">
        <v>99</v>
      </c>
      <c r="D73" s="118">
        <f>D74+D75</f>
        <v>1171.298</v>
      </c>
      <c r="E73" s="118">
        <f t="shared" ref="E73:H73" si="10">E74+E75</f>
        <v>42.265000000000015</v>
      </c>
      <c r="F73" s="118">
        <f t="shared" si="1"/>
        <v>3.6083900083497121E-2</v>
      </c>
      <c r="G73" s="118">
        <f t="shared" si="10"/>
        <v>0</v>
      </c>
      <c r="H73" s="118">
        <f t="shared" si="10"/>
        <v>0</v>
      </c>
    </row>
    <row r="74" spans="2:8" ht="18.75" customHeight="1" x14ac:dyDescent="0.25">
      <c r="B74" s="45">
        <v>1</v>
      </c>
      <c r="C74" s="88" t="s">
        <v>100</v>
      </c>
      <c r="D74" s="39">
        <v>1171.298</v>
      </c>
      <c r="E74" s="39">
        <f>147.08-'[1]BS03.QII-2022 '!E74-'[1]BS03.QI-2022'!E74</f>
        <v>42.265000000000015</v>
      </c>
      <c r="F74" s="119"/>
      <c r="G74" s="60"/>
      <c r="H74" s="41"/>
    </row>
    <row r="75" spans="2:8" ht="16.5" customHeight="1" x14ac:dyDescent="0.25">
      <c r="B75" s="120">
        <v>2</v>
      </c>
      <c r="C75" s="121" t="s">
        <v>101</v>
      </c>
      <c r="D75" s="122"/>
      <c r="E75" s="122"/>
      <c r="F75" s="123"/>
      <c r="G75" s="124"/>
      <c r="H75" s="123"/>
    </row>
    <row r="76" spans="2:8" ht="8.25" customHeight="1" x14ac:dyDescent="0.25"/>
    <row r="77" spans="2:8" ht="13.5" customHeight="1" x14ac:dyDescent="0.25">
      <c r="F77" s="125" t="s">
        <v>102</v>
      </c>
      <c r="G77" s="126"/>
      <c r="H77" s="127"/>
    </row>
    <row r="78" spans="2:8" ht="13.5" customHeight="1" x14ac:dyDescent="0.25">
      <c r="F78" s="128" t="s">
        <v>103</v>
      </c>
      <c r="G78" s="129"/>
      <c r="H78" s="130"/>
    </row>
  </sheetData>
  <mergeCells count="5">
    <mergeCell ref="B1:H1"/>
    <mergeCell ref="A5:H5"/>
    <mergeCell ref="B6:H6"/>
    <mergeCell ref="B7:H7"/>
    <mergeCell ref="B8:H8"/>
  </mergeCells>
  <pageMargins left="0.39370078740157483" right="0.39370078740157483" top="0.39370078740157483" bottom="0.39370078740157483"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BS03.QIII-2022</vt:lpstr>
      <vt:lpstr>'BS03.QIII-2022'!Print_Titles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DELL2021</dc:creator>
  <cp:lastModifiedBy>DELL2021</cp:lastModifiedBy>
  <dcterms:created xsi:type="dcterms:W3CDTF">2022-10-21T01:38:05Z</dcterms:created>
  <dcterms:modified xsi:type="dcterms:W3CDTF">2022-10-21T01:38:25Z</dcterms:modified>
</cp:coreProperties>
</file>