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AN\NAM 2023\CONG KHAI\"/>
    </mc:Choice>
  </mc:AlternateContent>
  <bookViews>
    <workbookView xWindow="360" yWindow="30" windowWidth="18195" windowHeight="11325" activeTab="1"/>
  </bookViews>
  <sheets>
    <sheet name="BS02.VPSO" sheetId="2" r:id="rId1"/>
    <sheet name="BS03.QII-2023" sheetId="1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mtc1">'[1]Sheet1 (4)'!$K$51</definedName>
    <definedName name="____nc1">'[1]Sheet1 (4)'!$J$51</definedName>
    <definedName name="____vl2" localSheetId="1">'[2]Sheet9 (2)'!#REF!</definedName>
    <definedName name="____vl2">'[2]Sheet9 (2)'!#REF!</definedName>
    <definedName name="___mtc1">'[1]Sheet1 (4)'!$K$51</definedName>
    <definedName name="___nc1">'[1]Sheet1 (4)'!$J$51</definedName>
    <definedName name="___vl2" localSheetId="1">'[2]Sheet9 (2)'!#REF!</definedName>
    <definedName name="___vl2">'[2]Sheet9 (2)'!#REF!</definedName>
    <definedName name="__mtc1">'[1]Sheet1 (4)'!$K$51</definedName>
    <definedName name="__nc1">'[1]Sheet1 (4)'!$J$51</definedName>
    <definedName name="__vl2" localSheetId="1">'[2]Sheet9 (2)'!#REF!</definedName>
    <definedName name="__vl2">'[2]Sheet9 (2)'!#REF!</definedName>
    <definedName name="_Fill" localSheetId="0" hidden="1">#REF!</definedName>
    <definedName name="_Fill" localSheetId="1" hidden="1">#REF!</definedName>
    <definedName name="_Fill" hidden="1">#REF!</definedName>
    <definedName name="_mtc1">'[1]Sheet1 (4)'!$K$51</definedName>
    <definedName name="_nc1">'[1]Sheet1 (4)'!$J$51</definedName>
    <definedName name="_vl2" localSheetId="0">'[2]Sheet9 (2)'!#REF!</definedName>
    <definedName name="_vl2" localSheetId="1">'[2]Sheet9 (2)'!#REF!</definedName>
    <definedName name="_vl2">'[2]Sheet9 (2)'!#REF!</definedName>
    <definedName name="A" localSheetId="0">[3]Sheet26!#REF!</definedName>
    <definedName name="A" localSheetId="1">[3]Sheet26!#REF!</definedName>
    <definedName name="A">[3]Sheet26!#REF!</definedName>
    <definedName name="CONG" localSheetId="0">[3]Sheet26!#REF!</definedName>
    <definedName name="CONG" localSheetId="1">[3]Sheet26!#REF!</definedName>
    <definedName name="CONG">[3]Sheet26!#REF!</definedName>
    <definedName name="d0" localSheetId="0">[4]XDCB!#REF!</definedName>
    <definedName name="d0" localSheetId="1">[4]XDCB!#REF!</definedName>
    <definedName name="d0">[4]XDCB!#REF!</definedName>
    <definedName name="hh">[5]XL4Poppy!$B$1:$B$16</definedName>
    <definedName name="HNM" localSheetId="0">[3]Sheet26!#REF!</definedName>
    <definedName name="HNM" localSheetId="1">[3]Sheet26!#REF!</definedName>
    <definedName name="HNM">[3]Sheet26!#REF!</definedName>
    <definedName name="hung">'[6]Sheet1 (6)'!$I$16</definedName>
    <definedName name="HUYEÄN" localSheetId="0">[3]Sheet26!#REF!</definedName>
    <definedName name="HUYEÄN" localSheetId="1">[3]Sheet26!#REF!</definedName>
    <definedName name="HUYEÄN">[3]Sheet26!#REF!</definedName>
    <definedName name="MTC">'[7]Sheet1 (6)'!$J$16</definedName>
    <definedName name="n" localSheetId="0">#REF!</definedName>
    <definedName name="n" localSheetId="1">#REF!</definedName>
    <definedName name="n">#REF!</definedName>
    <definedName name="NAÊM" localSheetId="0">[3]Sheet26!#REF!</definedName>
    <definedName name="NAÊM" localSheetId="1">[3]Sheet26!#REF!</definedName>
    <definedName name="NAÊM">[3]Sheet26!#REF!</definedName>
    <definedName name="NC">'[7]Sheet1 (6)'!$I$16</definedName>
    <definedName name="NGAØY" localSheetId="0">[3]Sheet26!#REF!</definedName>
    <definedName name="NGAØY" localSheetId="1">[3]Sheet26!#REF!</definedName>
    <definedName name="NGAØY">[3]Sheet26!#REF!</definedName>
    <definedName name="NHUT" localSheetId="0">'[8]BC L-V-Tam'!#REF!</definedName>
    <definedName name="NHUT" localSheetId="1">'[8]BC L-V-Tam'!#REF!</definedName>
    <definedName name="NHUT">'[8]BC L-V-Tam'!#REF!</definedName>
    <definedName name="_xlnm.Print_Titles" localSheetId="1">'BS03.QII-2023'!$10:$10</definedName>
    <definedName name="PTVT">'[9]Sheet1 (6)'!$I$16</definedName>
    <definedName name="SOÁ_HÑ" localSheetId="0">[3]Sheet26!#REF!</definedName>
    <definedName name="SOÁ_HÑ" localSheetId="1">[3]Sheet26!#REF!</definedName>
    <definedName name="SOÁ_HÑ">[3]Sheet26!#REF!</definedName>
    <definedName name="SÔÛ_GT" localSheetId="0">[3]Sheet26!#REF!</definedName>
    <definedName name="SÔÛ_GT" localSheetId="1">[3]Sheet26!#REF!</definedName>
    <definedName name="SÔÛ_GT">[3]Sheet26!#REF!</definedName>
    <definedName name="TEÂN_COÂNG_TRÌNH" localSheetId="0">[3]Sheet26!#REF!</definedName>
    <definedName name="TEÂN_COÂNG_TRÌNH" localSheetId="1">[3]Sheet26!#REF!</definedName>
    <definedName name="TEÂN_COÂNG_TRÌNH">[3]Sheet26!#REF!</definedName>
    <definedName name="TKCONG" localSheetId="0">[3]Sheet26!#REF!</definedName>
    <definedName name="TKCONG" localSheetId="1">[3]Sheet26!#REF!</definedName>
    <definedName name="TKCONG">[3]Sheet26!#REF!</definedName>
    <definedName name="TT" localSheetId="0">[3]Sheet26!#REF!</definedName>
    <definedName name="TT" localSheetId="1">[3]Sheet26!#REF!</definedName>
    <definedName name="TT">[3]Sheet26!#REF!</definedName>
    <definedName name="THAÙNG" localSheetId="0">[3]Sheet26!#REF!</definedName>
    <definedName name="THAÙNG" localSheetId="1">[3]Sheet26!#REF!</definedName>
    <definedName name="THAÙNG">[3]Sheet26!#REF!</definedName>
    <definedName name="VB" localSheetId="0">[3]Sheet26!#REF!</definedName>
    <definedName name="VB" localSheetId="1">[3]Sheet26!#REF!</definedName>
    <definedName name="VB">[3]Sheet26!#REF!</definedName>
    <definedName name="VL">'[7]Sheet2 (2)'!$F$15</definedName>
  </definedNames>
  <calcPr calcId="162913"/>
</workbook>
</file>

<file path=xl/calcChain.xml><?xml version="1.0" encoding="utf-8"?>
<calcChain xmlns="http://schemas.openxmlformats.org/spreadsheetml/2006/main">
  <c r="G37" i="14" l="1"/>
  <c r="G36" i="14"/>
  <c r="G35" i="14"/>
  <c r="G34" i="14"/>
  <c r="H71" i="14"/>
  <c r="E64" i="14"/>
  <c r="F64" i="14" s="1"/>
  <c r="D62" i="14"/>
  <c r="G44" i="14"/>
  <c r="E44" i="14"/>
  <c r="H76" i="14"/>
  <c r="F76" i="14"/>
  <c r="G49" i="14"/>
  <c r="G48" i="14"/>
  <c r="G47" i="14"/>
  <c r="G46" i="14"/>
  <c r="G22" i="14"/>
  <c r="G21" i="14"/>
  <c r="G16" i="14"/>
  <c r="E28" i="14"/>
  <c r="F72" i="14"/>
  <c r="E46" i="14"/>
  <c r="D64" i="14"/>
  <c r="D67" i="14"/>
  <c r="D69" i="14"/>
  <c r="H64" i="14" l="1"/>
  <c r="H75" i="14"/>
  <c r="G75" i="14"/>
  <c r="F75" i="14"/>
  <c r="E75" i="14"/>
  <c r="D75" i="14"/>
  <c r="F74" i="14"/>
  <c r="G73" i="14"/>
  <c r="E73" i="14"/>
  <c r="D73" i="14"/>
  <c r="F73" i="14" s="1"/>
  <c r="G71" i="14"/>
  <c r="F71" i="14"/>
  <c r="E71" i="14"/>
  <c r="D71" i="14"/>
  <c r="G64" i="14"/>
  <c r="G62" i="14" s="1"/>
  <c r="F62" i="14"/>
  <c r="E62" i="14"/>
  <c r="E43" i="14" s="1"/>
  <c r="H62" i="14"/>
  <c r="H60" i="14"/>
  <c r="D59" i="14"/>
  <c r="F59" i="14" s="1"/>
  <c r="D58" i="14"/>
  <c r="D57" i="14"/>
  <c r="D56" i="14"/>
  <c r="H54" i="14"/>
  <c r="F54" i="14"/>
  <c r="D54" i="14"/>
  <c r="D53" i="14"/>
  <c r="G51" i="14"/>
  <c r="E51" i="14"/>
  <c r="D49" i="14"/>
  <c r="F49" i="14" s="1"/>
  <c r="D48" i="14"/>
  <c r="D47" i="14" s="1"/>
  <c r="D46" i="14"/>
  <c r="F46" i="14" s="1"/>
  <c r="G45" i="14"/>
  <c r="E45" i="14"/>
  <c r="D41" i="14"/>
  <c r="G38" i="14"/>
  <c r="E38" i="14"/>
  <c r="E37" i="14"/>
  <c r="D37" i="14"/>
  <c r="E36" i="14"/>
  <c r="D36" i="14"/>
  <c r="E35" i="14"/>
  <c r="E34" i="14"/>
  <c r="D30" i="14"/>
  <c r="D29" i="14"/>
  <c r="H28" i="14"/>
  <c r="F28" i="14"/>
  <c r="D28" i="14"/>
  <c r="H27" i="14"/>
  <c r="D27" i="14"/>
  <c r="D26" i="14" s="1"/>
  <c r="G26" i="14"/>
  <c r="G24" i="14" s="1"/>
  <c r="G23" i="14" s="1"/>
  <c r="E26" i="14"/>
  <c r="H22" i="14"/>
  <c r="D22" i="14"/>
  <c r="F22" i="14" s="1"/>
  <c r="H21" i="14"/>
  <c r="D21" i="14"/>
  <c r="F21" i="14" s="1"/>
  <c r="H20" i="14"/>
  <c r="D20" i="14"/>
  <c r="F20" i="14" s="1"/>
  <c r="G19" i="14"/>
  <c r="E19" i="14"/>
  <c r="H16" i="14"/>
  <c r="D16" i="14"/>
  <c r="D35" i="14" s="1"/>
  <c r="H15" i="14"/>
  <c r="D15" i="14"/>
  <c r="F15" i="14" s="1"/>
  <c r="G14" i="14"/>
  <c r="E14" i="14"/>
  <c r="E13" i="14" s="1"/>
  <c r="D34" i="14" l="1"/>
  <c r="D33" i="14" s="1"/>
  <c r="D32" i="14" s="1"/>
  <c r="G43" i="14"/>
  <c r="H43" i="14" s="1"/>
  <c r="G42" i="14"/>
  <c r="H44" i="14"/>
  <c r="H26" i="14"/>
  <c r="G13" i="14"/>
  <c r="G33" i="14"/>
  <c r="G32" i="14" s="1"/>
  <c r="D51" i="14"/>
  <c r="D14" i="14"/>
  <c r="F14" i="14" s="1"/>
  <c r="D38" i="14"/>
  <c r="F27" i="14"/>
  <c r="F48" i="14"/>
  <c r="D19" i="14"/>
  <c r="F19" i="14" s="1"/>
  <c r="H38" i="14"/>
  <c r="F38" i="14"/>
  <c r="H19" i="14"/>
  <c r="E12" i="14"/>
  <c r="F34" i="14"/>
  <c r="E33" i="14"/>
  <c r="E32" i="14" s="1"/>
  <c r="G12" i="14"/>
  <c r="H13" i="14"/>
  <c r="H35" i="14"/>
  <c r="E42" i="14"/>
  <c r="D24" i="14"/>
  <c r="D23" i="14" s="1"/>
  <c r="F26" i="14"/>
  <c r="F35" i="14"/>
  <c r="H33" i="14"/>
  <c r="F47" i="14"/>
  <c r="D45" i="14"/>
  <c r="D44" i="14" s="1"/>
  <c r="F51" i="14"/>
  <c r="H14" i="14"/>
  <c r="H34" i="14"/>
  <c r="F16" i="14"/>
  <c r="E24" i="14"/>
  <c r="H45" i="14"/>
  <c r="H51" i="14"/>
  <c r="F43" i="14" l="1"/>
  <c r="F42" i="14"/>
  <c r="F45" i="14"/>
  <c r="F44" i="14" s="1"/>
  <c r="D13" i="14"/>
  <c r="H12" i="14"/>
  <c r="H32" i="14"/>
  <c r="F32" i="14"/>
  <c r="F24" i="14"/>
  <c r="H24" i="14"/>
  <c r="E23" i="14"/>
  <c r="H42" i="14"/>
  <c r="D43" i="14"/>
  <c r="D42" i="14"/>
  <c r="F33" i="14"/>
  <c r="D12" i="14" l="1"/>
  <c r="F12" i="14" s="1"/>
  <c r="F13" i="14"/>
  <c r="F23" i="14"/>
  <c r="H23" i="14"/>
  <c r="D42" i="2" l="1"/>
  <c r="D40" i="2"/>
  <c r="D73" i="2"/>
  <c r="D71" i="2"/>
  <c r="D69" i="2"/>
  <c r="D67" i="2"/>
  <c r="D64" i="2"/>
  <c r="D62" i="2"/>
  <c r="D55" i="2"/>
  <c r="D46" i="2"/>
  <c r="D27" i="2"/>
  <c r="D24" i="2"/>
  <c r="D21" i="2"/>
  <c r="D20" i="2"/>
  <c r="D19" i="2" s="1"/>
  <c r="D15" i="2"/>
  <c r="D34" i="2" s="1"/>
  <c r="D32" i="2" s="1"/>
  <c r="D26" i="2" s="1"/>
  <c r="D25" i="2" s="1"/>
  <c r="D10" i="2"/>
  <c r="D9" i="2"/>
  <c r="D8" i="2" s="1"/>
  <c r="D39" i="2" l="1"/>
  <c r="D38" i="2" s="1"/>
</calcChain>
</file>

<file path=xl/sharedStrings.xml><?xml version="1.0" encoding="utf-8"?>
<sst xmlns="http://schemas.openxmlformats.org/spreadsheetml/2006/main" count="265" uniqueCount="146">
  <si>
    <t>Biểu số 3 - Ban hành kèm theo Thông tư số 90/2018/TT-BTC ngày 28/9/2018 của Bộ Tài chính</t>
  </si>
  <si>
    <t>Đơn vị: Sở Giao thông vận tải Tây Ninh</t>
  </si>
  <si>
    <t>Chương: 421</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</si>
  <si>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</si>
  <si>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</si>
  <si>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ĐVT: Triệu đồng</t>
  </si>
  <si>
    <t>STT</t>
  </si>
  <si>
    <t>Nội dung</t>
  </si>
  <si>
    <t>A</t>
  </si>
  <si>
    <t>Tổng số thu, chi, nộp ngân sách PLP</t>
  </si>
  <si>
    <t>I</t>
  </si>
  <si>
    <t>Số thu PLP</t>
  </si>
  <si>
    <t>Lệ phí</t>
  </si>
  <si>
    <t>1.1</t>
  </si>
  <si>
    <r>
      <t>Lệ phí cấp, đổi GPLX</t>
    </r>
    <r>
      <rPr>
        <b/>
        <sz val="9"/>
        <color indexed="8"/>
        <rFont val="Times New Roman"/>
        <family val="1"/>
      </rPr>
      <t xml:space="preserve"> (J)</t>
    </r>
  </si>
  <si>
    <t>1.2</t>
  </si>
  <si>
    <t>1.3</t>
  </si>
  <si>
    <r>
      <t>Lệ phí cấp CN đăng ký và biển số xe</t>
    </r>
    <r>
      <rPr>
        <b/>
        <sz val="9"/>
        <color indexed="8"/>
        <rFont val="Times New Roman"/>
        <family val="1"/>
      </rPr>
      <t xml:space="preserve"> (U1)</t>
    </r>
  </si>
  <si>
    <t>1.4</t>
  </si>
  <si>
    <r>
      <t xml:space="preserve">Lệ phí cấp, đổi bằng thuyền, máy trưởng </t>
    </r>
    <r>
      <rPr>
        <b/>
        <sz val="9"/>
        <color indexed="8"/>
        <rFont val="Times New Roman"/>
        <family val="1"/>
      </rPr>
      <t>(O)</t>
    </r>
  </si>
  <si>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</si>
  <si>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</si>
  <si>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</si>
  <si>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</si>
  <si>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</si>
  <si>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</si>
  <si>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</si>
  <si>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</si>
  <si>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</si>
  <si>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</si>
  <si>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</si>
  <si>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</si>
  <si>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</si>
  <si>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</si>
  <si>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</si>
  <si>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</si>
  <si>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</si>
  <si>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</si>
  <si>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sữa chữa</t>
  </si>
  <si>
    <t>d</t>
  </si>
  <si>
    <t>Chi khác</t>
  </si>
  <si>
    <t>Chi quản lý hành chính</t>
  </si>
  <si>
    <t>III</t>
  </si>
  <si>
    <t>Số PLP nộp NSNN</t>
  </si>
  <si>
    <t>Lệ phí cấp, đổi GPLX (J)</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</si>
  <si>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</si>
  <si>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</si>
  <si>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</si>
  <si>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</si>
  <si>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</si>
  <si>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</si>
  <si>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</si>
  <si>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</si>
  <si>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1.1.2</t>
  </si>
  <si>
    <t>1.1.3</t>
  </si>
  <si>
    <t>1.1.4</t>
  </si>
  <si>
    <t>1.1.5</t>
  </si>
  <si>
    <t>1.2.1</t>
  </si>
  <si>
    <t>KP chi cho CB làm đầu mối KSTTHC</t>
  </si>
  <si>
    <t>1.2.2</t>
  </si>
  <si>
    <t>1.2.3</t>
  </si>
  <si>
    <t>KP đối nội, đối ngoại</t>
  </si>
  <si>
    <t>1.2.4</t>
  </si>
  <si>
    <t>KP thuê tư vấn lập chỉ số giá xây dựng</t>
  </si>
  <si>
    <t>1.2.5</t>
  </si>
  <si>
    <t>1.2.6</t>
  </si>
  <si>
    <t>KP chi mua sắm, sửa chữa</t>
  </si>
  <si>
    <t>1.2.7</t>
  </si>
  <si>
    <t>1.2.8</t>
  </si>
  <si>
    <t>KP hoạt động của nhóm công tác thực hiện những giải pháp mang tính đột phá về phát triển KT-XH lĩnh vực hạ tầng giao thông</t>
  </si>
  <si>
    <t>1.2.9</t>
  </si>
  <si>
    <t>1.2.10</t>
  </si>
  <si>
    <t>1.2.11</t>
  </si>
  <si>
    <t>Chi sự nghiệp kinh tế</t>
  </si>
  <si>
    <t>2.2.2</t>
  </si>
  <si>
    <t xml:space="preserve">Chi Đảm bảo xã hội </t>
  </si>
  <si>
    <t>3.1</t>
  </si>
  <si>
    <t>Chi chương trình mục tiêu quốc gia</t>
  </si>
  <si>
    <t>C</t>
  </si>
  <si>
    <t>Dự toán chi nguồn khác</t>
  </si>
  <si>
    <t>Biểu số 2 - Ban hành kèm theo Thông tư số 90/2018/TT-BTC ngày 28/9/2018 của Bộ Tài chính</t>
  </si>
  <si>
    <t>Dự toán được giao</t>
  </si>
  <si>
    <t>KP hoạt động của tổ chức cơ sở Đảng</t>
  </si>
  <si>
    <t>KP chi cho công tác thu lệ phí</t>
  </si>
  <si>
    <t>2.2.1</t>
  </si>
  <si>
    <t>KP kiểm tra xử lý lục bình</t>
  </si>
  <si>
    <t xml:space="preserve">Chi thanh toán cá nhân </t>
  </si>
  <si>
    <t xml:space="preserve">KP tiết kiệm 10% THCCTL- TC13.14 </t>
  </si>
  <si>
    <t>2.2.3</t>
  </si>
  <si>
    <t>2.2.4</t>
  </si>
  <si>
    <t>4.1</t>
  </si>
  <si>
    <t>Chương trình mục tiêu quốc gia xây dựng nông thôn mới giai đoạn 2016-2020</t>
  </si>
  <si>
    <t>Chi sự nghiệp giao thông</t>
  </si>
  <si>
    <t>KP bảo trì đường bộ</t>
  </si>
  <si>
    <t>Chi sự nghiệp giao thông(NS TW)</t>
  </si>
  <si>
    <t>Chỉ tiêu</t>
  </si>
  <si>
    <r>
      <t>Lệ phí cấp, đổi GPLX</t>
    </r>
    <r>
      <rPr>
        <b/>
        <sz val="9"/>
        <rFont val="Times New Roman"/>
        <family val="1"/>
        <charset val="163"/>
      </rPr>
      <t xml:space="preserve"> (J)</t>
    </r>
  </si>
  <si>
    <r>
      <t>Lệ phí cấp CN đăng ký và biển số xe</t>
    </r>
    <r>
      <rPr>
        <b/>
        <sz val="9"/>
        <rFont val="Times New Roman"/>
        <family val="1"/>
        <charset val="163"/>
      </rPr>
      <t xml:space="preserve"> (U1)</t>
    </r>
  </si>
  <si>
    <r>
      <t xml:space="preserve">Lệ phí cấp, đổi bằng thuyền, máy trưởng </t>
    </r>
    <r>
      <rPr>
        <b/>
        <sz val="9"/>
        <rFont val="Times New Roman"/>
        <family val="1"/>
        <charset val="163"/>
      </rPr>
      <t>(O)</t>
    </r>
  </si>
  <si>
    <r>
      <t>Lệ phí cấp CN đặng ký PT TNĐ</t>
    </r>
    <r>
      <rPr>
        <b/>
        <sz val="9"/>
        <rFont val="Times New Roman"/>
        <family val="1"/>
        <charset val="163"/>
      </rPr>
      <t xml:space="preserve"> (V)</t>
    </r>
  </si>
  <si>
    <r>
      <t xml:space="preserve">Phí sát hạch lái xe cơ giới đường bộ Ôtô </t>
    </r>
    <r>
      <rPr>
        <b/>
        <sz val="9"/>
        <rFont val="Times New Roman"/>
        <family val="1"/>
        <charset val="163"/>
      </rPr>
      <t>(I)</t>
    </r>
  </si>
  <si>
    <r>
      <t>Phí sát hạch lái xe cơ giới đường bộ Môtô</t>
    </r>
    <r>
      <rPr>
        <b/>
        <sz val="9"/>
        <rFont val="Times New Roman"/>
        <family val="1"/>
        <charset val="163"/>
      </rPr>
      <t xml:space="preserve"> (X)</t>
    </r>
  </si>
  <si>
    <r>
      <t xml:space="preserve">Phí thåm tra thiết kế công trình </t>
    </r>
    <r>
      <rPr>
        <b/>
        <sz val="9"/>
        <rFont val="Times New Roman"/>
        <family val="1"/>
        <charset val="163"/>
      </rPr>
      <t>(W2)</t>
    </r>
  </si>
  <si>
    <t>3.1.1</t>
  </si>
  <si>
    <t>Nguồn 40% TH CCTL- KP thực hiện chế độ tự chủ đảm bảo chi thường xuyên NSNN theo QĐ2679/QĐ-UBND ngày 09/12/2019</t>
  </si>
  <si>
    <t>3.1.2</t>
  </si>
  <si>
    <t>KP không thực hiện chế độ tự chủ- Chi cho công tác thu phí</t>
  </si>
  <si>
    <t>3.2</t>
  </si>
  <si>
    <t>KP tiết kiệm 10% THCCTL- TC 12-13.14</t>
  </si>
  <si>
    <t>KP duy trì hệ thống quản lý chất lượng (ISO)</t>
  </si>
  <si>
    <t>KP rà soát văn bản quy phạm pháp luật</t>
  </si>
  <si>
    <t>Trong đó:</t>
  </si>
  <si>
    <t>Chi mua hàng hóa, vật tư (mua 32.000 Phôi GPLX…)</t>
  </si>
  <si>
    <t>Chi tiền nhiên liệu</t>
  </si>
  <si>
    <t>Chi vật tư văn phòng</t>
  </si>
  <si>
    <t>Chi thông tin liên lạc, bưu chính</t>
  </si>
  <si>
    <t>Chi công tác phí</t>
  </si>
  <si>
    <t>Chi sự nghiệp kinh tế _ NS Trung ương</t>
  </si>
  <si>
    <t xml:space="preserve">KP hỗ trợ Tết Nguyên Đán 2018 (30CB-CC, 05HĐ NĐ68/CP, 01HĐ Quỹ BTĐB, 02HĐ NĐ68/CP VP Ban ATGT) </t>
  </si>
  <si>
    <t xml:space="preserve">                                                                                                  Thủ trưởng đơn vị</t>
  </si>
  <si>
    <t>Ngày       tháng 01 năm 2022</t>
  </si>
  <si>
    <t>DỰ TOÁN THU- CHI NGÂN SÁCH NHÀ NƯỚC NĂM 2022</t>
  </si>
  <si>
    <t>(Kèm theo quyết định số:        /QĐ-SGTVT ngày    /01/2022 của Sở GTVT)</t>
  </si>
  <si>
    <t>Nguồn chi QLDA(phần chủ đầu tư được hưởng)</t>
  </si>
  <si>
    <t xml:space="preserve">Nguồn trích 40% THCCTL </t>
  </si>
  <si>
    <t>Cùng kỳ năm 2021
(đồng)</t>
  </si>
  <si>
    <t>Dự toán năm 2023</t>
  </si>
  <si>
    <t xml:space="preserve">KP tiết kiệm 10% THCCTL- TC12.14 </t>
  </si>
  <si>
    <t>KP hỗ trợ Tết Nguyên Đán 2023</t>
  </si>
  <si>
    <t xml:space="preserve"> Trồng cây xanh trên các tuyến đường bộ ngoài đô thị trên địa bàn tỉnh Tây Ninh giai đoaạn 2021-2025</t>
  </si>
  <si>
    <t>Thuê tư vấn, khảo sát điều chỉnh bổ sung các điểm đầu nối vào quốc lộ trên địa bàn tỉnh</t>
  </si>
  <si>
    <t xml:space="preserve"> Kinh phí kiểm tra, xử lý lục bình:</t>
  </si>
  <si>
    <t>Thuê tư vấn Lập Đề án khai thác quỹ đất để tạo vốn phát triển tài sản kết cấu hạ tầng giao thông đường bộ</t>
  </si>
  <si>
    <t>KP thực hiện Bảo trì đường bộ_NST</t>
  </si>
  <si>
    <t>2.2.5</t>
  </si>
  <si>
    <t>Ngày     tháng     năm 2023</t>
  </si>
  <si>
    <t>PHÓ GIÁM ĐỐC</t>
  </si>
  <si>
    <t xml:space="preserve"> KT.GIÁM ĐỐC</t>
  </si>
  <si>
    <t>Nguyễn Thái Bình</t>
  </si>
  <si>
    <t>CÔNG KHAI THỰC HIỆN DỰ TOÁN THU - CHI NGÂN SÁCH
 QUÝ II NĂM 2023</t>
  </si>
  <si>
    <t>Thực hiện quý II năm 2023</t>
  </si>
  <si>
    <t>Thực hiện quý II năm 2023/Dự toán năm 2023 (tỷ lệ %)</t>
  </si>
  <si>
    <t>Thực hiện quý II năm 2023 so với cùng kỳ năm 2022 (tỷ lệ %)</t>
  </si>
  <si>
    <t xml:space="preserve">      Sở Giao thông vận tải Tây Ninh công khai tình hình thực hiện dự toán thu-chi ngân sách quý II năm 2023 như sau:</t>
  </si>
  <si>
    <t>KP thực hiện Đề án quy hoạch và đầu tư xây dựng cảng hàng không, sân bay Tây Ninh thời kỳ 2021-2030, tầm nhìn đến năm 2050</t>
  </si>
  <si>
    <t>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</si>
</sst>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F_B_-;\-* #,##0.00\ _F_B_-;_-* &quot;-&quot;??\ _F_B_-;_-@_-"/>
    <numFmt numFmtId="165" formatCode="#,##0.00_ ;\-#,##0.00\ "/>
    <numFmt numFmtId="166" formatCode="0.000000"/>
    <numFmt numFmtId="167" formatCode="&quot;\&quot;#,##0.00;[Red]&quot;\&quot;&quot;\&quot;&quot;\&quot;&quot;\&quot;&quot;\&quot;&quot;\&quot;\-#,##0.00"/>
    <numFmt numFmtId="168" formatCode="&quot;\&quot;#,##0;[Red]&quot;\&quot;&quot;\&quot;\-#,##0"/>
    <numFmt numFmtId="169" formatCode="_-* #,##0.00_-;\-* #,##0.00_-;_-* &quot;-&quot;??_-;_-@_-"/>
    <numFmt numFmtId="170" formatCode="_-* #,##0\ &quot;€&quot;_-;\-* #,##0\ &quot;€&quot;_-;_-* &quot;-&quot;\ &quot;€&quot;_-;_-@_-"/>
    <numFmt numFmtId="171" formatCode="_-* #.##0.00\ _F_B_-;\-* #.##0.00\ _F_B_-;_-* &quot;-&quot;??\ _F_B_-;_-@_-"/>
    <numFmt numFmtId="172" formatCode="\$#,##0\ ;\(\$#,##0\)"/>
    <numFmt numFmtId="173" formatCode="&quot;\&quot;#,##0.00;[Red]&quot;\&quot;\-#,##0.00"/>
    <numFmt numFmtId="174" formatCode="&quot;\&quot;#,##0;[Red]&quot;\&quot;\-#,##0"/>
  </numFmts>
  <fonts count="69">
    <font>
      <sz val="10"/>
      <name val="VNI-Times"/>
    </font>
    <font>
      <sz val="11"/>
      <color theme="1"/>
      <name val="Calibri"/>
      <family val="2"/>
      <charset val="163"/>
      <scheme val="minor"/>
    </font>
    <font>
      <sz val="10"/>
      <name val="VNI-Times"/>
    </font>
    <font>
      <i/>
      <sz val="11"/>
      <name val="Times New Roman"/>
      <family val="1"/>
    </font>
    <font>
      <sz val="10"/>
      <name val="Times New Roman"/>
      <family val="1"/>
    </font>
    <font>
      <b/>
      <sz val="11"/>
      <name val="Times New Roman"/>
      <family val="1"/>
    </font>
    <font>
      <sz val="12"/>
      <name val="Times New Roman"/>
      <family val="1"/>
    </font>
    <font>
      <sz val="11"/>
      <name val="Times New Roman"/>
      <family val="1"/>
    </font>
    <font>
      <i/>
      <sz val="10"/>
      <name val="Times New Roman"/>
      <family val="1"/>
    </font>
    <font>
      <i/>
      <sz val="9"/>
      <name val="Times New Roman"/>
      <family val="1"/>
    </font>
    <font>
      <b/>
      <sz val="9"/>
      <name val="Times New Roman"/>
      <family val="1"/>
    </font>
    <font>
      <b/>
      <sz val="9"/>
      <color theme="4"/>
      <name val="Times New Roman"/>
      <family val="1"/>
    </font>
    <font>
      <b/>
      <u/>
      <sz val="9"/>
      <name val="Times New Roman"/>
      <family val="1"/>
    </font>
    <font>
      <b/>
      <sz val="9"/>
      <color theme="1"/>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8"/>
      <name val="Times New Roman"/>
      <family val="1"/>
    </font>
    <font>
      <b/>
      <sz val="9"/>
      <color rgb="FFFF0000"/>
      <name val="Times New Roman"/>
      <family val="1"/>
    </font>
    <font>
      <b/>
      <i/>
      <sz val="9"/>
      <name val="Times New Roman"/>
      <family val="1"/>
    </font>
    <font>
      <sz val="9"/>
      <color rgb="FFFF0000"/>
      <name val="Times New Roman"/>
      <family val="1"/>
    </font>
    <font>
      <sz val="12"/>
      <name val="VNI-Times"/>
    </font>
    <font>
      <i/>
      <sz val="12"/>
      <color theme="1"/>
      <name val="Times New Roman"/>
      <family val="1"/>
    </font>
    <font>
      <i/>
      <sz val="13"/>
      <color theme="1"/>
      <name val="Cambria"/>
      <family val="1"/>
      <charset val="163"/>
      <scheme val="major"/>
    </font>
    <font>
      <b/>
      <sz val="12"/>
      <color theme="1"/>
      <name val="Times New Roman"/>
      <family val="1"/>
    </font>
    <font>
      <b/>
      <sz val="13"/>
      <color theme="1"/>
      <name val="Cambria"/>
      <family val="1"/>
      <charset val="163"/>
      <scheme val="major"/>
    </font>
    <font>
      <sz val="10"/>
      <name val="Arial"/>
      <family val="2"/>
    </font>
    <font>
      <sz val="14"/>
      <name val="??"/>
      <family val="3"/>
      <charset val="129"/>
    </font>
    <font>
      <sz val="10"/>
      <name val="???"/>
      <family val="3"/>
      <charset val="129"/>
    </font>
    <font>
      <i/>
      <sz val="12"/>
      <name val="VNI-Times"/>
    </font>
    <font>
      <sz val="10"/>
      <name val="VNI-Aptima"/>
    </font>
    <font>
      <b/>
      <sz val="12"/>
      <name val="Arial"/>
      <family val="2"/>
    </font>
    <font>
      <b/>
      <sz val="12"/>
      <name val="VN-NTime"/>
    </font>
    <font>
      <sz val="11"/>
      <color indexed="9"/>
      <name val="Arial"/>
      <family val="2"/>
    </font>
    <font>
      <sz val="14"/>
      <name val="뼻뮝"/>
      <family val="3"/>
      <charset val="129"/>
    </font>
    <font>
      <sz val="12"/>
      <name val="뼻뮝"/>
      <family val="1"/>
      <charset val="129"/>
    </font>
    <font>
      <sz val="12"/>
      <name val="바탕체"/>
      <family val="1"/>
      <charset val="129"/>
    </font>
    <font>
      <sz val="10"/>
      <name val="굴림체"/>
      <family val="3"/>
      <charset val="129"/>
    </font>
    <font>
      <sz val="13"/>
      <name val="Times New Roman"/>
      <family val="1"/>
    </font>
    <font>
      <i/>
      <sz val="12"/>
      <name val="Times New Roman"/>
      <family val="1"/>
    </font>
    <font>
      <i/>
      <sz val="11"/>
      <name val="Times New Roman"/>
      <family val="1"/>
      <charset val="163"/>
    </font>
    <font>
      <b/>
      <sz val="11"/>
      <name val="Times New Roman"/>
      <family val="1"/>
      <charset val="163"/>
    </font>
    <font>
      <i/>
      <sz val="11"/>
      <color rgb="FFFF0000"/>
      <name val="Times New Roman"/>
      <family val="1"/>
    </font>
    <font>
      <sz val="10"/>
      <color rgb="FFFF0000"/>
      <name val="Times New Roman"/>
      <family val="1"/>
    </font>
    <font>
      <sz val="11"/>
      <color rgb="FFFF0000"/>
      <name val="Times New Roman"/>
      <family val="1"/>
    </font>
    <font>
      <i/>
      <sz val="13"/>
      <name val="Cambria"/>
      <family val="1"/>
      <charset val="163"/>
      <scheme val="major"/>
    </font>
    <font>
      <b/>
      <sz val="13"/>
      <name val="Cambria"/>
      <family val="1"/>
      <charset val="163"/>
      <scheme val="major"/>
    </font>
    <font>
      <b/>
      <u/>
      <sz val="9"/>
      <color rgb="FFFF0000"/>
      <name val="Times New Roman"/>
      <family val="1"/>
    </font>
    <font>
      <u/>
      <sz val="9"/>
      <name val="Times New Roman"/>
      <family val="1"/>
    </font>
    <font>
      <b/>
      <i/>
      <u/>
      <sz val="9"/>
      <name val="Times New Roman"/>
      <family val="1"/>
    </font>
    <font>
      <b/>
      <sz val="14"/>
      <name val="Times New Roman"/>
      <family val="1"/>
    </font>
    <font>
      <b/>
      <sz val="9"/>
      <name val="Times New Roman"/>
      <family val="1"/>
      <charset val="163"/>
    </font>
    <font>
      <sz val="9"/>
      <name val="VNI-Times"/>
    </font>
    <font>
      <b/>
      <u/>
      <sz val="9"/>
      <name val="Times New Roman"/>
      <family val="1"/>
      <charset val="163"/>
    </font>
    <font>
      <b/>
      <u/>
      <sz val="9"/>
      <name val="Arial"/>
      <family val="2"/>
    </font>
    <font>
      <b/>
      <sz val="9"/>
      <name val="Arial"/>
      <family val="2"/>
    </font>
    <font>
      <sz val="9"/>
      <name val="Arial"/>
      <family val="2"/>
    </font>
    <font>
      <sz val="9"/>
      <name val="Times New Roman"/>
      <family val="1"/>
      <charset val="163"/>
    </font>
    <font>
      <sz val="9"/>
      <color theme="1"/>
      <name val="Arial"/>
      <family val="2"/>
    </font>
    <font>
      <b/>
      <i/>
      <sz val="9"/>
      <name val="Arial"/>
      <family val="2"/>
    </font>
    <font>
      <b/>
      <i/>
      <sz val="9"/>
      <name val="Times New Roman"/>
      <family val="1"/>
      <charset val="163"/>
    </font>
    <font>
      <b/>
      <i/>
      <sz val="9"/>
      <name val="Arial"/>
      <family val="2"/>
      <charset val="163"/>
    </font>
    <font>
      <sz val="9"/>
      <name val="Arial"/>
      <family val="2"/>
      <charset val="163"/>
    </font>
    <font>
      <i/>
      <sz val="9"/>
      <name val="Arial"/>
      <family val="2"/>
      <charset val="163"/>
    </font>
    <font>
      <i/>
      <sz val="9"/>
      <name val="Times New Roman"/>
      <family val="1"/>
      <charset val="163"/>
    </font>
    <font>
      <i/>
      <sz val="9"/>
      <name val="Arial"/>
      <family val="2"/>
    </font>
    <font>
      <sz val="13"/>
      <color rgb="FF000000"/>
      <name val="Times New Roman"/>
      <family val="1"/>
    </font>
    <font>
      <b/>
      <sz val="12"/>
      <name val="Times New Roman"/>
      <family val="1"/>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39">
    <xf numFmtId="0" fontId="0" fillId="0" borderId="0"/>
    <xf numFmtId="164" fontId="2" fillId="0" borderId="0" applyFont="0" applyFill="0" applyBorder="0" applyAlignment="0" applyProtection="0"/>
    <xf numFmtId="9" fontId="2" fillId="0" borderId="0" applyFont="0" applyFill="0" applyBorder="0" applyAlignment="0" applyProtection="0"/>
    <xf numFmtId="0" fontId="15" fillId="0" borderId="0"/>
    <xf numFmtId="0" fontId="1" fillId="0" borderId="0"/>
    <xf numFmtId="167" fontId="27" fillId="0" borderId="0" applyFont="0" applyFill="0" applyBorder="0" applyAlignment="0" applyProtection="0"/>
    <xf numFmtId="0" fontId="28" fillId="0" borderId="0" applyFont="0" applyFill="0" applyBorder="0" applyAlignment="0" applyProtection="0"/>
    <xf numFmtId="168" fontId="27" fillId="0" borderId="0" applyFon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10" fontId="27" fillId="0" borderId="0" applyFont="0" applyFill="0" applyBorder="0" applyAlignment="0" applyProtection="0"/>
    <xf numFmtId="0" fontId="29" fillId="0" borderId="0"/>
    <xf numFmtId="169" fontId="30" fillId="0" borderId="0"/>
    <xf numFmtId="164" fontId="30" fillId="0" borderId="0"/>
    <xf numFmtId="170" fontId="2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3" fontId="27" fillId="0" borderId="0" applyFont="0" applyFill="0" applyBorder="0" applyAlignment="0" applyProtection="0"/>
    <xf numFmtId="172" fontId="27" fillId="0" borderId="0" applyFont="0" applyFill="0" applyBorder="0" applyAlignment="0" applyProtection="0"/>
    <xf numFmtId="1" fontId="31" fillId="0" borderId="9" applyBorder="0"/>
    <xf numFmtId="0" fontId="27" fillId="0" borderId="0" applyFont="0" applyFill="0" applyBorder="0" applyAlignment="0" applyProtection="0"/>
    <xf numFmtId="2" fontId="27" fillId="0" borderId="0" applyFont="0" applyFill="0" applyBorder="0" applyAlignment="0" applyProtection="0"/>
    <xf numFmtId="0" fontId="32" fillId="0" borderId="10" applyNumberFormat="0" applyAlignment="0" applyProtection="0">
      <alignment horizontal="left" vertical="center"/>
    </xf>
    <xf numFmtId="0" fontId="32" fillId="0" borderId="11">
      <alignment horizontal="left" vertical="center"/>
    </xf>
    <xf numFmtId="0" fontId="33" fillId="0" borderId="2" applyNumberFormat="0" applyFont="0" applyFill="0" applyBorder="0" applyAlignment="0">
      <alignment horizontal="center"/>
    </xf>
    <xf numFmtId="0" fontId="34" fillId="0" borderId="0" applyFill="0" applyProtection="0"/>
    <xf numFmtId="0" fontId="27" fillId="0" borderId="0"/>
    <xf numFmtId="0" fontId="15" fillId="0" borderId="0"/>
    <xf numFmtId="40" fontId="35" fillId="0" borderId="0" applyFont="0" applyFill="0" applyBorder="0" applyAlignment="0" applyProtection="0"/>
    <xf numFmtId="38"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0" fontId="27" fillId="0" borderId="0" applyFont="0" applyFill="0" applyBorder="0" applyAlignment="0" applyProtection="0"/>
    <xf numFmtId="0" fontId="36" fillId="0" borderId="0"/>
    <xf numFmtId="168" fontId="27" fillId="0" borderId="0" applyFont="0" applyFill="0" applyBorder="0" applyAlignment="0" applyProtection="0"/>
    <xf numFmtId="167" fontId="27" fillId="0" borderId="0" applyFont="0" applyFill="0" applyBorder="0" applyAlignment="0" applyProtection="0"/>
    <xf numFmtId="173" fontId="37" fillId="0" borderId="0" applyFont="0" applyFill="0" applyBorder="0" applyAlignment="0" applyProtection="0"/>
    <xf numFmtId="174" fontId="37" fillId="0" borderId="0" applyFont="0" applyFill="0" applyBorder="0" applyAlignment="0" applyProtection="0"/>
    <xf numFmtId="0" fontId="38" fillId="0" borderId="0"/>
  </cellStyleXfs>
  <cellXfs count="189">
    <xf numFmtId="0" fontId="0" fillId="0" borderId="0" xfId="0"/>
    <xf numFmtId="0" fontId="4" fillId="0" borderId="0" xfId="0" applyFont="1"/>
    <xf numFmtId="2" fontId="3" fillId="0" borderId="0" xfId="0" applyNumberFormat="1" applyFont="1" applyAlignment="1">
      <alignment horizontal="center"/>
    </xf>
    <xf numFmtId="0" fontId="5" fillId="0" borderId="0" xfId="0" applyFont="1" applyAlignment="1">
      <alignment horizontal="left"/>
    </xf>
    <xf numFmtId="2" fontId="4" fillId="0" borderId="0" xfId="0" applyNumberFormat="1" applyFont="1"/>
    <xf numFmtId="0" fontId="6" fillId="0" borderId="0" xfId="0" applyFont="1" applyAlignment="1">
      <alignment horizontal="center"/>
    </xf>
    <xf numFmtId="0" fontId="7" fillId="0" borderId="0" xfId="0" applyFont="1"/>
    <xf numFmtId="2" fontId="7" fillId="0" borderId="0" xfId="0" applyNumberFormat="1" applyFont="1"/>
    <xf numFmtId="0" fontId="8" fillId="0" borderId="0" xfId="0" applyFont="1"/>
    <xf numFmtId="0" fontId="9" fillId="0" borderId="0" xfId="0" applyFont="1"/>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0" fillId="2" borderId="3" xfId="0" applyFont="1" applyFill="1" applyBorder="1" applyAlignment="1">
      <alignment horizontal="center" vertical="center"/>
    </xf>
    <xf numFmtId="0" fontId="12" fillId="2" borderId="3" xfId="0" applyFont="1" applyFill="1" applyBorder="1" applyAlignment="1">
      <alignment horizontal="left" vertical="center"/>
    </xf>
    <xf numFmtId="165" fontId="12" fillId="2" borderId="3" xfId="1" applyNumberFormat="1" applyFont="1" applyFill="1" applyBorder="1" applyAlignment="1">
      <alignment vertical="center" wrapText="1"/>
    </xf>
    <xf numFmtId="4" fontId="12" fillId="2" borderId="3" xfId="0" applyNumberFormat="1" applyFont="1" applyFill="1" applyBorder="1" applyAlignment="1">
      <alignment horizontal="right" vertical="center" wrapText="1"/>
    </xf>
    <xf numFmtId="9" fontId="12" fillId="2" borderId="3" xfId="2" applyFont="1" applyFill="1" applyBorder="1" applyAlignment="1">
      <alignment horizontal="right" vertical="center" wrapText="1"/>
    </xf>
    <xf numFmtId="165" fontId="17" fillId="0" borderId="5" xfId="1" applyNumberFormat="1" applyFont="1" applyBorder="1" applyAlignment="1"/>
    <xf numFmtId="4" fontId="17" fillId="0" borderId="5" xfId="1" applyNumberFormat="1" applyFont="1" applyBorder="1" applyAlignment="1"/>
    <xf numFmtId="165" fontId="17" fillId="0" borderId="5" xfId="1" applyNumberFormat="1" applyFont="1" applyFill="1" applyBorder="1" applyAlignment="1"/>
    <xf numFmtId="2" fontId="17" fillId="0" borderId="5" xfId="1" applyNumberFormat="1" applyFont="1" applyBorder="1" applyAlignment="1"/>
    <xf numFmtId="165" fontId="21" fillId="0" borderId="5" xfId="1" applyNumberFormat="1" applyFont="1" applyBorder="1" applyAlignment="1"/>
    <xf numFmtId="0" fontId="23" fillId="0" borderId="0" xfId="4" applyFont="1" applyBorder="1" applyAlignment="1">
      <alignment horizontal="center"/>
    </xf>
    <xf numFmtId="0" fontId="24" fillId="0" borderId="0" xfId="4" applyFont="1" applyBorder="1" applyAlignment="1"/>
    <xf numFmtId="0" fontId="25" fillId="0" borderId="0" xfId="4" applyFont="1" applyAlignment="1">
      <alignment horizontal="center"/>
    </xf>
    <xf numFmtId="0" fontId="26" fillId="0" borderId="0" xfId="4" applyFont="1" applyAlignment="1"/>
    <xf numFmtId="0" fontId="3" fillId="0" borderId="0" xfId="0" applyFont="1" applyAlignment="1"/>
    <xf numFmtId="0" fontId="5" fillId="0" borderId="0" xfId="0" applyFont="1"/>
    <xf numFmtId="0" fontId="6" fillId="0" borderId="0" xfId="0" applyFont="1"/>
    <xf numFmtId="0" fontId="7" fillId="0" borderId="0" xfId="0" applyFont="1" applyAlignment="1">
      <alignment horizontal="center" vertical="center"/>
    </xf>
    <xf numFmtId="2" fontId="43" fillId="0" borderId="0" xfId="0" applyNumberFormat="1" applyFont="1" applyAlignment="1">
      <alignment horizontal="center"/>
    </xf>
    <xf numFmtId="2" fontId="44" fillId="0" borderId="0" xfId="0" applyNumberFormat="1" applyFont="1"/>
    <xf numFmtId="2" fontId="45" fillId="0" borderId="0" xfId="0" applyNumberFormat="1" applyFont="1"/>
    <xf numFmtId="2"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0" fontId="46" fillId="0" borderId="0" xfId="4" applyFont="1" applyBorder="1" applyAlignment="1"/>
    <xf numFmtId="0" fontId="47" fillId="0" borderId="0" xfId="4" applyFont="1" applyAlignment="1"/>
    <xf numFmtId="0" fontId="4" fillId="0" borderId="0" xfId="0" applyFont="1" applyAlignment="1">
      <alignment vertical="center"/>
    </xf>
    <xf numFmtId="0" fontId="17" fillId="0" borderId="5" xfId="0" applyFont="1" applyBorder="1" applyAlignment="1">
      <alignment horizontal="center" vertical="center"/>
    </xf>
    <xf numFmtId="0" fontId="17" fillId="0" borderId="5" xfId="0" applyFont="1" applyBorder="1" applyAlignment="1">
      <alignment vertical="center" wrapText="1"/>
    </xf>
    <xf numFmtId="4" fontId="17" fillId="0" borderId="5" xfId="1" applyNumberFormat="1" applyFont="1" applyBorder="1" applyAlignment="1">
      <alignment vertical="center"/>
    </xf>
    <xf numFmtId="9" fontId="48" fillId="4" borderId="4" xfId="2" applyFont="1" applyFill="1" applyBorder="1" applyAlignment="1">
      <alignment vertical="center"/>
    </xf>
    <xf numFmtId="4" fontId="17" fillId="0" borderId="5" xfId="0" applyNumberFormat="1" applyFont="1" applyBorder="1" applyAlignment="1">
      <alignment vertical="center"/>
    </xf>
    <xf numFmtId="9" fontId="10" fillId="0" borderId="5" xfId="2" applyFont="1" applyBorder="1" applyAlignment="1">
      <alignment vertical="center"/>
    </xf>
    <xf numFmtId="4" fontId="4" fillId="0" borderId="0" xfId="0" applyNumberFormat="1" applyFont="1" applyAlignment="1">
      <alignment vertical="center"/>
    </xf>
    <xf numFmtId="0" fontId="17" fillId="0" borderId="8" xfId="0" applyFont="1" applyBorder="1" applyAlignment="1">
      <alignment horizontal="center" vertical="center"/>
    </xf>
    <xf numFmtId="0" fontId="17" fillId="0" borderId="8" xfId="0" applyFont="1" applyBorder="1" applyAlignment="1">
      <alignment vertical="center" wrapText="1"/>
    </xf>
    <xf numFmtId="165" fontId="17" fillId="0" borderId="8" xfId="1" applyNumberFormat="1" applyFont="1" applyBorder="1" applyAlignment="1">
      <alignment vertical="center"/>
    </xf>
    <xf numFmtId="9" fontId="17" fillId="4" borderId="8" xfId="2" applyFont="1" applyFill="1" applyBorder="1" applyAlignment="1">
      <alignment vertical="center"/>
    </xf>
    <xf numFmtId="4" fontId="17" fillId="0" borderId="8" xfId="0" applyNumberFormat="1" applyFont="1" applyBorder="1" applyAlignment="1">
      <alignment vertical="center"/>
    </xf>
    <xf numFmtId="2" fontId="17" fillId="0" borderId="5" xfId="1" applyNumberFormat="1" applyFont="1" applyBorder="1" applyAlignment="1">
      <alignment vertical="center"/>
    </xf>
    <xf numFmtId="0" fontId="52" fillId="0" borderId="1" xfId="0" applyFont="1" applyBorder="1" applyAlignment="1">
      <alignment horizontal="center" vertical="center" wrapText="1"/>
    </xf>
    <xf numFmtId="0" fontId="52" fillId="0" borderId="2" xfId="0" applyFont="1" applyBorder="1" applyAlignment="1">
      <alignment horizontal="center" vertical="center"/>
    </xf>
    <xf numFmtId="0" fontId="53" fillId="2" borderId="3" xfId="0" applyFont="1" applyFill="1" applyBorder="1" applyAlignment="1">
      <alignment horizontal="center" vertical="center"/>
    </xf>
    <xf numFmtId="0" fontId="54" fillId="2" borderId="3" xfId="0" applyFont="1" applyFill="1" applyBorder="1" applyAlignment="1">
      <alignment horizontal="left" vertical="center"/>
    </xf>
    <xf numFmtId="3" fontId="55" fillId="2" borderId="3" xfId="0" applyNumberFormat="1" applyFont="1" applyFill="1" applyBorder="1" applyAlignment="1">
      <alignment horizontal="right" vertical="center" wrapText="1"/>
    </xf>
    <xf numFmtId="0" fontId="56" fillId="0" borderId="5" xfId="0" applyFont="1" applyBorder="1" applyAlignment="1">
      <alignment horizontal="center"/>
    </xf>
    <xf numFmtId="0" fontId="52" fillId="0" borderId="5" xfId="0" applyFont="1" applyBorder="1"/>
    <xf numFmtId="3" fontId="56" fillId="0" borderId="5" xfId="0" applyNumberFormat="1" applyFont="1" applyBorder="1"/>
    <xf numFmtId="0" fontId="57" fillId="0" borderId="5" xfId="0" applyFont="1" applyBorder="1" applyAlignment="1">
      <alignment horizontal="center"/>
    </xf>
    <xf numFmtId="3" fontId="58" fillId="0" borderId="5" xfId="3" applyNumberFormat="1" applyFont="1" applyFill="1" applyBorder="1"/>
    <xf numFmtId="3" fontId="57" fillId="0" borderId="5" xfId="0" applyNumberFormat="1" applyFont="1" applyBorder="1"/>
    <xf numFmtId="3" fontId="58" fillId="0" borderId="5" xfId="3" applyNumberFormat="1" applyFont="1" applyBorder="1"/>
    <xf numFmtId="3" fontId="59" fillId="0" borderId="5" xfId="15" applyNumberFormat="1" applyFont="1" applyFill="1" applyBorder="1" applyAlignment="1"/>
    <xf numFmtId="0" fontId="60" fillId="0" borderId="5" xfId="0" applyFont="1" applyBorder="1" applyAlignment="1">
      <alignment horizontal="center"/>
    </xf>
    <xf numFmtId="0" fontId="61" fillId="0" borderId="5" xfId="0" applyFont="1" applyBorder="1" applyAlignment="1">
      <alignment wrapText="1"/>
    </xf>
    <xf numFmtId="3" fontId="60" fillId="0" borderId="5" xfId="0" applyNumberFormat="1" applyFont="1" applyBorder="1"/>
    <xf numFmtId="0" fontId="58" fillId="0" borderId="5" xfId="0" applyFont="1" applyBorder="1"/>
    <xf numFmtId="0" fontId="62" fillId="0" borderId="5" xfId="0" applyFont="1" applyBorder="1" applyAlignment="1">
      <alignment horizontal="center"/>
    </xf>
    <xf numFmtId="0" fontId="61" fillId="0" borderId="5" xfId="0" applyFont="1" applyBorder="1"/>
    <xf numFmtId="3" fontId="62" fillId="0" borderId="5" xfId="0" applyNumberFormat="1" applyFont="1" applyBorder="1"/>
    <xf numFmtId="0" fontId="56" fillId="3" borderId="5" xfId="0" applyFont="1" applyFill="1" applyBorder="1" applyAlignment="1">
      <alignment horizontal="center"/>
    </xf>
    <xf numFmtId="0" fontId="52" fillId="3" borderId="5" xfId="0" applyFont="1" applyFill="1" applyBorder="1"/>
    <xf numFmtId="3" fontId="56" fillId="3" borderId="5" xfId="0" applyNumberFormat="1" applyFont="1" applyFill="1" applyBorder="1"/>
    <xf numFmtId="0" fontId="63" fillId="0" borderId="5" xfId="0" applyFont="1" applyBorder="1" applyAlignment="1">
      <alignment horizontal="center"/>
    </xf>
    <xf numFmtId="3" fontId="57" fillId="0" borderId="5" xfId="0" applyNumberFormat="1" applyFont="1" applyFill="1" applyBorder="1"/>
    <xf numFmtId="0" fontId="64" fillId="0" borderId="5" xfId="0" applyFont="1" applyBorder="1" applyAlignment="1">
      <alignment horizontal="center"/>
    </xf>
    <xf numFmtId="0" fontId="65" fillId="0" borderId="5" xfId="0" applyFont="1" applyBorder="1"/>
    <xf numFmtId="3" fontId="66" fillId="0" borderId="5" xfId="0" applyNumberFormat="1" applyFont="1" applyBorder="1"/>
    <xf numFmtId="0" fontId="58" fillId="0" borderId="5" xfId="0" applyFont="1" applyBorder="1" applyAlignment="1">
      <alignment wrapText="1"/>
    </xf>
    <xf numFmtId="3" fontId="57" fillId="0" borderId="5" xfId="0" applyNumberFormat="1" applyFont="1" applyFill="1" applyBorder="1" applyAlignment="1">
      <alignment vertical="center"/>
    </xf>
    <xf numFmtId="3" fontId="57" fillId="0" borderId="6" xfId="0" applyNumberFormat="1" applyFont="1" applyBorder="1"/>
    <xf numFmtId="0" fontId="57" fillId="0" borderId="6" xfId="0" applyFont="1" applyBorder="1" applyAlignment="1">
      <alignment horizontal="center"/>
    </xf>
    <xf numFmtId="0" fontId="56" fillId="0" borderId="6" xfId="0" applyFont="1" applyBorder="1" applyAlignment="1">
      <alignment horizontal="center"/>
    </xf>
    <xf numFmtId="0" fontId="52" fillId="0" borderId="5" xfId="0" applyFont="1" applyBorder="1" applyAlignment="1">
      <alignment wrapText="1"/>
    </xf>
    <xf numFmtId="3" fontId="56" fillId="0" borderId="6" xfId="0" applyNumberFormat="1" applyFont="1" applyBorder="1"/>
    <xf numFmtId="0" fontId="57" fillId="0" borderId="8" xfId="0" applyFont="1" applyFill="1" applyBorder="1" applyAlignment="1">
      <alignment horizontal="center"/>
    </xf>
    <xf numFmtId="0" fontId="53" fillId="0" borderId="9" xfId="0" applyFont="1" applyFill="1" applyBorder="1" applyAlignment="1">
      <alignment wrapText="1"/>
    </xf>
    <xf numFmtId="3" fontId="53" fillId="0" borderId="8" xfId="0" applyNumberFormat="1" applyFont="1" applyFill="1" applyBorder="1"/>
    <xf numFmtId="0" fontId="6" fillId="0" borderId="0" xfId="0" applyFont="1" applyAlignment="1">
      <alignment vertical="center"/>
    </xf>
    <xf numFmtId="0" fontId="63" fillId="0" borderId="5" xfId="0" applyFont="1" applyBorder="1" applyAlignment="1">
      <alignment horizontal="center" vertical="center"/>
    </xf>
    <xf numFmtId="0" fontId="58" fillId="0" borderId="5" xfId="0" applyFont="1" applyBorder="1" applyAlignment="1">
      <alignment vertical="center" wrapText="1"/>
    </xf>
    <xf numFmtId="3" fontId="66" fillId="0" borderId="5" xfId="0" applyNumberFormat="1" applyFont="1" applyFill="1" applyBorder="1"/>
    <xf numFmtId="0" fontId="57" fillId="0" borderId="0" xfId="0" applyFont="1" applyFill="1" applyBorder="1" applyAlignment="1">
      <alignment horizontal="center"/>
    </xf>
    <xf numFmtId="0" fontId="53" fillId="0" borderId="0" xfId="0" applyFont="1" applyFill="1" applyBorder="1" applyAlignment="1">
      <alignment wrapText="1"/>
    </xf>
    <xf numFmtId="3" fontId="53" fillId="0" borderId="0" xfId="0" applyNumberFormat="1" applyFont="1" applyFill="1" applyBorder="1"/>
    <xf numFmtId="0" fontId="39" fillId="0" borderId="0" xfId="0" applyFont="1" applyAlignment="1">
      <alignment vertical="center"/>
    </xf>
    <xf numFmtId="0" fontId="58" fillId="0" borderId="5" xfId="0" applyFont="1" applyBorder="1" applyAlignment="1">
      <alignment vertical="center"/>
    </xf>
    <xf numFmtId="2" fontId="17" fillId="0" borderId="5" xfId="1" quotePrefix="1" applyNumberFormat="1" applyFont="1" applyBorder="1" applyAlignment="1">
      <alignment vertical="center"/>
    </xf>
    <xf numFmtId="165" fontId="17" fillId="0" borderId="5" xfId="1" applyNumberFormat="1" applyFont="1" applyBorder="1" applyAlignment="1">
      <alignment vertical="center"/>
    </xf>
    <xf numFmtId="9" fontId="17" fillId="4" borderId="5" xfId="2" applyFont="1" applyFill="1" applyBorder="1" applyAlignment="1">
      <alignment vertical="center"/>
    </xf>
    <xf numFmtId="165" fontId="9" fillId="0" borderId="6" xfId="1" applyNumberFormat="1" applyFont="1" applyBorder="1" applyAlignment="1"/>
    <xf numFmtId="0" fontId="9" fillId="0" borderId="5" xfId="0" applyFont="1" applyBorder="1" applyAlignment="1">
      <alignment horizontal="center" vertical="center"/>
    </xf>
    <xf numFmtId="0" fontId="9" fillId="0" borderId="5" xfId="0" applyFont="1" applyBorder="1" applyAlignment="1">
      <alignment vertical="center" wrapText="1"/>
    </xf>
    <xf numFmtId="9" fontId="21" fillId="0" borderId="5" xfId="2" applyFont="1" applyBorder="1" applyAlignment="1">
      <alignment vertical="center"/>
    </xf>
    <xf numFmtId="4" fontId="9" fillId="0" borderId="5" xfId="1" applyNumberFormat="1" applyFont="1" applyBorder="1" applyAlignment="1">
      <alignment vertical="center"/>
    </xf>
    <xf numFmtId="4" fontId="9" fillId="0" borderId="5" xfId="0" applyNumberFormat="1" applyFont="1" applyBorder="1" applyAlignment="1">
      <alignment vertical="center"/>
    </xf>
    <xf numFmtId="0" fontId="9" fillId="0" borderId="5" xfId="0" applyFont="1" applyBorder="1" applyAlignment="1">
      <alignment vertical="center"/>
    </xf>
    <xf numFmtId="0" fontId="3" fillId="0" borderId="0" xfId="0" applyFont="1" applyAlignment="1">
      <alignment horizontal="center"/>
    </xf>
    <xf numFmtId="0" fontId="12" fillId="3" borderId="5" xfId="0" applyFont="1" applyFill="1" applyBorder="1" applyAlignment="1">
      <alignment horizontal="center" vertical="center"/>
    </xf>
    <xf numFmtId="0" fontId="12" fillId="3" borderId="5" xfId="0" applyFont="1" applyFill="1" applyBorder="1" applyAlignment="1">
      <alignment vertical="center"/>
    </xf>
    <xf numFmtId="4" fontId="12" fillId="3" borderId="5" xfId="1" applyNumberFormat="1" applyFont="1" applyFill="1" applyBorder="1" applyAlignment="1">
      <alignment vertical="center"/>
    </xf>
    <xf numFmtId="165" fontId="12" fillId="3" borderId="5" xfId="1" applyNumberFormat="1" applyFont="1" applyFill="1" applyBorder="1" applyAlignment="1">
      <alignment vertical="center"/>
    </xf>
    <xf numFmtId="9" fontId="12" fillId="3" borderId="4" xfId="2" applyFont="1" applyFill="1" applyBorder="1" applyAlignment="1">
      <alignment vertical="center"/>
    </xf>
    <xf numFmtId="9" fontId="12" fillId="3" borderId="5" xfId="2" applyFont="1" applyFill="1" applyBorder="1" applyAlignment="1">
      <alignment vertical="center"/>
    </xf>
    <xf numFmtId="0" fontId="12" fillId="4" borderId="5" xfId="0" applyFont="1" applyFill="1" applyBorder="1" applyAlignment="1">
      <alignment horizontal="center" vertical="center"/>
    </xf>
    <xf numFmtId="0" fontId="12" fillId="4" borderId="5" xfId="0" applyFont="1" applyFill="1" applyBorder="1" applyAlignment="1">
      <alignment vertical="center"/>
    </xf>
    <xf numFmtId="4" fontId="12" fillId="4" borderId="5" xfId="1" applyNumberFormat="1" applyFont="1" applyFill="1" applyBorder="1" applyAlignment="1">
      <alignment vertical="center"/>
    </xf>
    <xf numFmtId="165" fontId="12" fillId="4" borderId="5" xfId="1" applyNumberFormat="1" applyFont="1" applyFill="1" applyBorder="1" applyAlignment="1">
      <alignment vertical="center"/>
    </xf>
    <xf numFmtId="9" fontId="12" fillId="4" borderId="4" xfId="2" applyFont="1" applyFill="1" applyBorder="1" applyAlignment="1">
      <alignment vertical="center"/>
    </xf>
    <xf numFmtId="9" fontId="12" fillId="4" borderId="5" xfId="2" applyFont="1" applyFill="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vertical="center"/>
    </xf>
    <xf numFmtId="4" fontId="10" fillId="0" borderId="5" xfId="1" applyNumberFormat="1" applyFont="1" applyBorder="1" applyAlignment="1">
      <alignment vertical="center"/>
    </xf>
    <xf numFmtId="9" fontId="10" fillId="4" borderId="4" xfId="2" applyFont="1" applyFill="1" applyBorder="1" applyAlignment="1">
      <alignment vertical="center"/>
    </xf>
    <xf numFmtId="0" fontId="20" fillId="0" borderId="5" xfId="0" applyFont="1" applyBorder="1" applyAlignment="1">
      <alignment horizontal="center" vertical="center"/>
    </xf>
    <xf numFmtId="0" fontId="20" fillId="0" borderId="5" xfId="0" applyFont="1" applyBorder="1" applyAlignment="1">
      <alignment vertical="center" wrapText="1"/>
    </xf>
    <xf numFmtId="4" fontId="20" fillId="0" borderId="5" xfId="1" applyNumberFormat="1" applyFont="1" applyBorder="1" applyAlignment="1">
      <alignment vertical="center"/>
    </xf>
    <xf numFmtId="165" fontId="20" fillId="0" borderId="5" xfId="1" applyNumberFormat="1" applyFont="1" applyBorder="1" applyAlignment="1">
      <alignment vertical="center"/>
    </xf>
    <xf numFmtId="4" fontId="20" fillId="0" borderId="5" xfId="0" applyNumberFormat="1" applyFont="1" applyBorder="1" applyAlignment="1">
      <alignment vertical="center"/>
    </xf>
    <xf numFmtId="9" fontId="20" fillId="0" borderId="5" xfId="2" applyFont="1" applyBorder="1" applyAlignment="1">
      <alignment vertical="center"/>
    </xf>
    <xf numFmtId="0" fontId="17" fillId="0" borderId="5" xfId="0" applyFont="1" applyBorder="1" applyAlignment="1">
      <alignment vertical="center"/>
    </xf>
    <xf numFmtId="9" fontId="17" fillId="4" borderId="4" xfId="2" applyFont="1" applyFill="1" applyBorder="1" applyAlignment="1">
      <alignment vertical="center"/>
    </xf>
    <xf numFmtId="9" fontId="17" fillId="0" borderId="5" xfId="2" applyFont="1" applyBorder="1" applyAlignment="1">
      <alignment vertical="center"/>
    </xf>
    <xf numFmtId="165" fontId="17" fillId="0" borderId="5" xfId="1" applyNumberFormat="1" applyFont="1" applyFill="1" applyBorder="1" applyAlignment="1">
      <alignment vertical="center"/>
    </xf>
    <xf numFmtId="165" fontId="21" fillId="0" borderId="5" xfId="1" applyNumberFormat="1" applyFont="1" applyBorder="1" applyAlignment="1">
      <alignment vertical="center"/>
    </xf>
    <xf numFmtId="0" fontId="20" fillId="0" borderId="5" xfId="0" applyFont="1" applyBorder="1" applyAlignment="1">
      <alignment vertical="center"/>
    </xf>
    <xf numFmtId="2" fontId="20" fillId="0" borderId="5" xfId="1" applyNumberFormat="1" applyFont="1" applyBorder="1" applyAlignment="1">
      <alignment vertical="center"/>
    </xf>
    <xf numFmtId="9" fontId="50" fillId="4" borderId="4" xfId="2" applyFont="1" applyFill="1" applyBorder="1" applyAlignment="1">
      <alignment vertical="center"/>
    </xf>
    <xf numFmtId="9" fontId="49" fillId="4" borderId="4" xfId="2" applyFont="1" applyFill="1" applyBorder="1" applyAlignment="1">
      <alignment vertical="center"/>
    </xf>
    <xf numFmtId="166" fontId="4" fillId="0" borderId="0" xfId="0" applyNumberFormat="1" applyFont="1" applyAlignment="1">
      <alignment vertical="center"/>
    </xf>
    <xf numFmtId="4" fontId="17" fillId="0" borderId="5" xfId="0" applyNumberFormat="1" applyFont="1" applyBorder="1" applyAlignment="1">
      <alignment horizontal="right" vertical="center"/>
    </xf>
    <xf numFmtId="0" fontId="10" fillId="0" borderId="6" xfId="0" applyFont="1" applyBorder="1" applyAlignment="1">
      <alignment horizontal="center" vertical="center"/>
    </xf>
    <xf numFmtId="4" fontId="20" fillId="0" borderId="6" xfId="1" applyNumberFormat="1" applyFont="1" applyBorder="1" applyAlignment="1">
      <alignment vertical="center"/>
    </xf>
    <xf numFmtId="0" fontId="9" fillId="0" borderId="6" xfId="0" applyFont="1" applyBorder="1" applyAlignment="1">
      <alignment horizontal="center" vertical="center"/>
    </xf>
    <xf numFmtId="4" fontId="9" fillId="0" borderId="6" xfId="1" applyNumberFormat="1" applyFont="1" applyBorder="1" applyAlignment="1">
      <alignment vertical="center"/>
    </xf>
    <xf numFmtId="4" fontId="9" fillId="0" borderId="6" xfId="0" applyNumberFormat="1" applyFont="1" applyBorder="1" applyAlignment="1">
      <alignment vertical="center"/>
    </xf>
    <xf numFmtId="0" fontId="10" fillId="0" borderId="5" xfId="0" applyFont="1" applyBorder="1" applyAlignment="1">
      <alignment vertical="center" wrapText="1"/>
    </xf>
    <xf numFmtId="4" fontId="10" fillId="0" borderId="6" xfId="1" applyNumberFormat="1" applyFont="1" applyBorder="1" applyAlignment="1">
      <alignment vertical="center"/>
    </xf>
    <xf numFmtId="165" fontId="10" fillId="0" borderId="6" xfId="1" applyNumberFormat="1" applyFont="1" applyBorder="1" applyAlignment="1">
      <alignment vertical="center"/>
    </xf>
    <xf numFmtId="4" fontId="10" fillId="0" borderId="6" xfId="0" applyNumberFormat="1" applyFont="1" applyBorder="1" applyAlignment="1">
      <alignment vertical="center"/>
    </xf>
    <xf numFmtId="0" fontId="17" fillId="0" borderId="6" xfId="0" applyFont="1" applyBorder="1" applyAlignment="1">
      <alignment horizontal="center" vertical="center"/>
    </xf>
    <xf numFmtId="4" fontId="17" fillId="0" borderId="6" xfId="1" applyNumberFormat="1" applyFont="1" applyBorder="1" applyAlignment="1">
      <alignment vertical="center"/>
    </xf>
    <xf numFmtId="165" fontId="17" fillId="0" borderId="6" xfId="1" applyNumberFormat="1" applyFont="1" applyBorder="1" applyAlignment="1">
      <alignment vertical="center"/>
    </xf>
    <xf numFmtId="0" fontId="10" fillId="3" borderId="5" xfId="0" applyFont="1" applyFill="1" applyBorder="1" applyAlignment="1">
      <alignment horizontal="center" vertical="center"/>
    </xf>
    <xf numFmtId="0" fontId="10" fillId="3" borderId="5" xfId="0" applyFont="1" applyFill="1" applyBorder="1" applyAlignment="1">
      <alignment vertical="center"/>
    </xf>
    <xf numFmtId="165" fontId="10" fillId="3" borderId="5" xfId="1" applyNumberFormat="1" applyFont="1" applyFill="1" applyBorder="1" applyAlignment="1">
      <alignment vertical="center"/>
    </xf>
    <xf numFmtId="0" fontId="13" fillId="0" borderId="5" xfId="0" applyFont="1" applyBorder="1" applyAlignment="1">
      <alignment horizontal="center" vertical="center"/>
    </xf>
    <xf numFmtId="0" fontId="13" fillId="0" borderId="5" xfId="0" applyFont="1" applyBorder="1" applyAlignment="1">
      <alignment vertical="center"/>
    </xf>
    <xf numFmtId="165" fontId="10" fillId="0" borderId="5" xfId="1" applyNumberFormat="1" applyFont="1" applyBorder="1" applyAlignment="1">
      <alignment vertical="center"/>
    </xf>
    <xf numFmtId="4" fontId="10" fillId="0" borderId="5" xfId="0" applyNumberFormat="1" applyFont="1" applyBorder="1" applyAlignment="1">
      <alignment vertical="center"/>
    </xf>
    <xf numFmtId="0" fontId="14" fillId="0" borderId="5" xfId="0" applyFont="1" applyBorder="1" applyAlignment="1">
      <alignment horizontal="center" vertical="center"/>
    </xf>
    <xf numFmtId="3" fontId="14" fillId="0" borderId="5" xfId="3" applyNumberFormat="1" applyFont="1" applyFill="1" applyBorder="1" applyAlignment="1">
      <alignment vertical="center"/>
    </xf>
    <xf numFmtId="3" fontId="14" fillId="0" borderId="5" xfId="3" applyNumberFormat="1" applyFont="1" applyBorder="1" applyAlignment="1">
      <alignment vertical="center"/>
    </xf>
    <xf numFmtId="3" fontId="17" fillId="0" borderId="5" xfId="3" applyNumberFormat="1" applyFont="1" applyBorder="1" applyAlignment="1">
      <alignment vertical="center"/>
    </xf>
    <xf numFmtId="0" fontId="14" fillId="0" borderId="5" xfId="0" applyFont="1" applyBorder="1" applyAlignment="1">
      <alignment vertical="center"/>
    </xf>
    <xf numFmtId="165" fontId="18" fillId="0" borderId="5" xfId="1" applyNumberFormat="1" applyFont="1" applyFill="1" applyBorder="1" applyAlignment="1">
      <alignment vertical="center"/>
    </xf>
    <xf numFmtId="165" fontId="19" fillId="0" borderId="5" xfId="1" applyNumberFormat="1" applyFont="1" applyBorder="1" applyAlignment="1">
      <alignment vertical="center"/>
    </xf>
    <xf numFmtId="4" fontId="19" fillId="0" borderId="5" xfId="0" applyNumberFormat="1" applyFont="1" applyBorder="1" applyAlignment="1">
      <alignment vertical="center"/>
    </xf>
    <xf numFmtId="9" fontId="19" fillId="0" borderId="5" xfId="2" applyFont="1" applyBorder="1" applyAlignment="1">
      <alignment vertical="center"/>
    </xf>
    <xf numFmtId="9" fontId="21" fillId="0" borderId="6" xfId="2" applyFont="1" applyBorder="1" applyAlignment="1">
      <alignment vertical="center"/>
    </xf>
    <xf numFmtId="0" fontId="9" fillId="0" borderId="5" xfId="0" applyFont="1" applyBorder="1" applyAlignment="1">
      <alignment horizontal="left" vertical="center" wrapText="1"/>
    </xf>
    <xf numFmtId="9" fontId="10" fillId="3" borderId="5" xfId="2" applyFont="1" applyFill="1" applyBorder="1" applyAlignment="1">
      <alignment vertical="center"/>
    </xf>
    <xf numFmtId="9" fontId="10" fillId="4" borderId="5" xfId="2" applyFont="1" applyFill="1" applyBorder="1" applyAlignment="1">
      <alignment vertical="center"/>
    </xf>
    <xf numFmtId="165" fontId="9" fillId="0" borderId="5" xfId="1" applyNumberFormat="1" applyFont="1" applyBorder="1" applyAlignment="1">
      <alignment vertical="center"/>
    </xf>
    <xf numFmtId="165" fontId="9" fillId="0" borderId="6" xfId="1" applyNumberFormat="1" applyFont="1" applyBorder="1" applyAlignment="1">
      <alignment vertical="center"/>
    </xf>
    <xf numFmtId="9" fontId="12" fillId="4" borderId="7" xfId="2" applyFont="1" applyFill="1" applyBorder="1" applyAlignment="1">
      <alignment vertical="center"/>
    </xf>
    <xf numFmtId="0" fontId="3" fillId="0" borderId="0" xfId="0" applyFont="1" applyAlignment="1">
      <alignment horizontal="center"/>
    </xf>
    <xf numFmtId="0" fontId="51" fillId="0" borderId="0" xfId="0" applyFont="1" applyAlignment="1">
      <alignment horizontal="center" vertical="center" wrapText="1"/>
    </xf>
    <xf numFmtId="0" fontId="40" fillId="0" borderId="0" xfId="0" applyFont="1" applyAlignment="1">
      <alignment horizontal="center" vertical="center" wrapText="1"/>
    </xf>
    <xf numFmtId="3" fontId="41" fillId="0" borderId="0" xfId="0" applyNumberFormat="1" applyFont="1" applyBorder="1" applyAlignment="1">
      <alignment horizontal="right"/>
    </xf>
    <xf numFmtId="3" fontId="42" fillId="0" borderId="0" xfId="0" applyNumberFormat="1" applyFont="1" applyBorder="1" applyAlignment="1">
      <alignment horizontal="center"/>
    </xf>
    <xf numFmtId="0" fontId="39" fillId="0" borderId="0" xfId="0" applyFont="1" applyAlignment="1">
      <alignment horizontal="left" wrapText="1"/>
    </xf>
    <xf numFmtId="0" fontId="67" fillId="0" borderId="0" xfId="0" applyFont="1" applyAlignment="1">
      <alignment horizontal="left" vertical="center" wrapText="1"/>
    </xf>
    <xf numFmtId="2" fontId="68" fillId="0" borderId="0" xfId="0" applyNumberFormat="1" applyFont="1" applyAlignment="1">
      <alignment horizontal="center"/>
    </xf>
    <xf numFmtId="0" fontId="68" fillId="0" borderId="0" xfId="0" applyFont="1" applyAlignment="1">
      <alignment horizontal="center"/>
    </xf>
  </cellXfs>
  <cellStyles count="39">
    <cellStyle name="??" xfId="5"/>
    <cellStyle name="?? [0.00]_PRODUCT DETAIL Q1" xfId="6"/>
    <cellStyle name="?? [0]" xfId="7"/>
    <cellStyle name="???? [0.00]_PRODUCT DETAIL Q1" xfId="8"/>
    <cellStyle name="????_PRODUCT DETAIL Q1" xfId="9"/>
    <cellStyle name="???_HOBONG" xfId="10"/>
    <cellStyle name="??_(????)??????" xfId="11"/>
    <cellStyle name="=" xfId="12"/>
    <cellStyle name="=_Book1" xfId="13"/>
    <cellStyle name="Comma" xfId="1" builtinId="3"/>
    <cellStyle name="Comma 2" xfId="14"/>
    <cellStyle name="Comma 3" xfId="15"/>
    <cellStyle name="Comma 3 2" xfId="16"/>
    <cellStyle name="Comma0" xfId="17"/>
    <cellStyle name="Currency0" xfId="18"/>
    <cellStyle name="CHUONG" xfId="19"/>
    <cellStyle name="Date" xfId="20"/>
    <cellStyle name="Fixed" xfId="21"/>
    <cellStyle name="Header1" xfId="22"/>
    <cellStyle name="Header2" xfId="23"/>
    <cellStyle name="ÑONVÒ" xfId="24"/>
    <cellStyle name="Normal" xfId="0" builtinId="0"/>
    <cellStyle name="Normal 2" xfId="25"/>
    <cellStyle name="Normal 2 2" xfId="26"/>
    <cellStyle name="Normal 3" xfId="4"/>
    <cellStyle name="Normal 4" xfId="27"/>
    <cellStyle name="Normal_6.15.BAOCAOPLP" xfId="3"/>
    <cellStyle name="Percent" xfId="2" builtinId="5"/>
    <cellStyle name="똿뗦먛귟 [0.00]_PRODUCT DETAIL Q1" xfId="28"/>
    <cellStyle name="똿뗦먛귟_PRODUCT DETAIL Q1" xfId="29"/>
    <cellStyle name="믅됞 [0.00]_PRODUCT DETAIL Q1" xfId="30"/>
    <cellStyle name="믅됞_PRODUCT DETAIL Q1" xfId="31"/>
    <cellStyle name="백분율_HOBONG" xfId="32"/>
    <cellStyle name="뷭?_BOOKSHIP" xfId="33"/>
    <cellStyle name="콤마 [0]_1202" xfId="34"/>
    <cellStyle name="콤마_1202" xfId="35"/>
    <cellStyle name="통화 [0]_1202" xfId="36"/>
    <cellStyle name="통화_1202" xfId="37"/>
    <cellStyle name="표준_(정보부문)월별인원계획"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KHAIDT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LAN/NAM%202023/DUTOAN/02.23.PHANKHAIDT2023.GTVT%20(1)%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ANH/2021/HDONG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dd_n2\c\DATA\NHUT\DT_MAU\DU_TO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7\d\LUU\Dulieu\EXCEL\FILE_LE\Nam%202002\DMChau\DMChau\Khandai_DM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y7\d\HUNG\LUUXLS\KHKTHUAT\CBINH\CDSPHAM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CDSPHAM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inh\d\NHUT\HO-SO-1999\THI%20XA\LE%20VAN%20TAM\BC-LE%20VAN%20TA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y7\d\CHIN\duthau-phongcanhsat\HUNG\LUUXLS\KHKTHUAT\CBINH\CDSPHAM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sheetName val="kiem ke quy"/>
      <sheetName val="Sheet3"/>
      <sheetName val="00000000"/>
      <sheetName val="10000000"/>
      <sheetName val="XL4Poppy"/>
    </sheetNames>
    <sheetDataSet>
      <sheetData sheetId="0" refreshError="1"/>
      <sheetData sheetId="1" refreshError="1">
        <row r="51">
          <cell r="J51">
            <v>12152369.620000003</v>
          </cell>
          <cell r="K51">
            <v>480591.08999999997</v>
          </cell>
        </row>
      </sheetData>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ow r="10">
          <cell r="D10">
            <v>45000000</v>
          </cell>
        </row>
        <row r="12">
          <cell r="D12">
            <v>4630000000</v>
          </cell>
        </row>
        <row r="13">
          <cell r="D13">
            <v>3735000000</v>
          </cell>
        </row>
        <row r="14">
          <cell r="D14">
            <v>990000000</v>
          </cell>
        </row>
        <row r="15">
          <cell r="D15">
            <v>40000000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KPTHEONV"/>
      <sheetName val="DUKIEN.PHI"/>
      <sheetName val="DUKIEN.LEPHI"/>
      <sheetName val="DUKIEN.NSNN"/>
      <sheetName val="TONGHOPBC"/>
    </sheetNames>
    <sheetDataSet>
      <sheetData sheetId="0"/>
      <sheetData sheetId="1"/>
      <sheetData sheetId="2"/>
      <sheetData sheetId="3"/>
      <sheetData sheetId="4">
        <row r="12">
          <cell r="E12">
            <v>3623619176</v>
          </cell>
        </row>
        <row r="38">
          <cell r="E38">
            <v>855380824</v>
          </cell>
        </row>
        <row r="79">
          <cell r="E79">
            <v>100000000</v>
          </cell>
        </row>
        <row r="95">
          <cell r="E95">
            <v>10000000</v>
          </cell>
        </row>
        <row r="99">
          <cell r="E99">
            <v>78000000</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5)"/>
      <sheetName val="Sheet9 (2)"/>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6"/>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19"/>
      <sheetName val="XDCB"/>
      <sheetName val="Sheet1 (6)"/>
      <sheetName val="XL4Poppy"/>
      <sheetName val="DI-ESTI"/>
      <sheetName val="A1.CN"/>
      <sheetName val="DLdauv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CB"/>
      <sheetName val="BANGTRA"/>
      <sheetName val="Sheet1"/>
      <sheetName val="Sheet2"/>
      <sheetName val="Sheet3"/>
      <sheetName val="C.SET"/>
      <sheetName val="DIEN"/>
      <sheetName val="NUOC"/>
      <sheetName val="LEPHIQUACAU"/>
      <sheetName val="Sheet5"/>
      <sheetName val="PTVL"/>
      <sheetName val="DIA CHI VL"/>
      <sheetName val="DON GIA"/>
      <sheetName val="VAN CHUYEN VT (2)"/>
      <sheetName val="THVL"/>
      <sheetName val="KINH PHI"/>
      <sheetName val="Sheet4"/>
      <sheetName val="Sheet4 (2)"/>
      <sheetName val="SL&amp;DATA"/>
      <sheetName val="KINH PHI (2)"/>
      <sheetName val="BC L-V-Tam"/>
      <sheetName val="gvl"/>
      <sheetName val="DG"/>
      <sheetName val="DU_TO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luong"/>
      <sheetName val="vattu"/>
      <sheetName val="kinhphi"/>
      <sheetName val="dinhmuc"/>
      <sheetName val="khoan"/>
      <sheetName val="Sheet6"/>
      <sheetName val="XL4Poppy"/>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 val="kiem ke quy"/>
      <sheetName val="Sheet3"/>
      <sheetName val="00000000"/>
      <sheetName val="10000000"/>
      <sheetName val="XL4Poppy"/>
    </sheetNames>
    <sheetDataSet>
      <sheetData sheetId="0"/>
      <sheetData sheetId="1"/>
      <sheetData sheetId="2"/>
      <sheetData sheetId="3"/>
      <sheetData sheetId="4"/>
      <sheetData sheetId="5"/>
      <sheetData sheetId="6"/>
      <sheetData sheetId="7" refreshError="1">
        <row r="16">
          <cell r="I16">
            <v>2415421.9700000002</v>
          </cell>
        </row>
      </sheetData>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6">
          <cell r="I16">
            <v>2415421.9700000002</v>
          </cell>
          <cell r="J16">
            <v>301117.30999999994</v>
          </cell>
        </row>
      </sheetData>
      <sheetData sheetId="8" refreshError="1">
        <row r="15">
          <cell r="F15">
            <v>11357975.9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KPHI 1"/>
      <sheetName val="Sheet1"/>
      <sheetName val="BC (CU)"/>
      <sheetName val="BC L-V-Tam"/>
      <sheetName val="DG-K.PHI 1"/>
      <sheetName val="DG-K.PHI 2"/>
      <sheetName val="DG-K.PHI 3"/>
      <sheetName val="CONG-SUA"/>
      <sheetName val="DEN BU"/>
      <sheetName val="TH KPHI 1"/>
      <sheetName val="TH KPHI 2"/>
      <sheetName val="TH KPHI 3"/>
      <sheetName val="cong trai"/>
      <sheetName val="cong phai"/>
      <sheetName val="KCAU 2L (p.an 1)"/>
      <sheetName val="KCAU 3L (p.an 2)"/>
      <sheetName val="TH KPHI 2 (2)"/>
      <sheetName val="TH KPHI (chinh)"/>
      <sheetName val="CONG-LVT (CU)"/>
      <sheetName val="TH VLIEU 1"/>
      <sheetName val="BIA BCAO"/>
      <sheetName val="MUC LUC (D)"/>
      <sheetName val="CAC CT NAM 2004"/>
      <sheetName val="T3"/>
      <sheetName val="T4"/>
      <sheetName val="T5"/>
      <sheetName val="T6"/>
      <sheetName val="T7"/>
      <sheetName val="T8"/>
      <sheetName val="T9"/>
      <sheetName val="T10"/>
      <sheetName val="T11"/>
      <sheetName val="T12"/>
      <sheetName val="DThu"/>
      <sheetName val="Chart1"/>
      <sheetName val="THop Vtu"/>
      <sheetName val="XL4Poppy"/>
      <sheetName val="BC L_V_Tam"/>
      <sheetName val="Giathanh1m3BT"/>
      <sheetName val="Sheet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refreshError="1"/>
      <sheetData sheetId="3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refreshError="1">
        <row r="16">
          <cell r="I16">
            <v>2415421.9700000002</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8"/>
  <sheetViews>
    <sheetView workbookViewId="0">
      <selection activeCell="C60" sqref="C60"/>
    </sheetView>
  </sheetViews>
  <sheetFormatPr defaultRowHeight="15.75"/>
  <cols>
    <col min="1" max="1" width="5.85546875" style="31" customWidth="1"/>
    <col min="2" max="2" width="9.140625" style="5" customWidth="1"/>
    <col min="3" max="3" width="68.5703125" style="6" customWidth="1"/>
    <col min="4" max="4" width="18.7109375" style="6" customWidth="1"/>
    <col min="5" max="257" width="9.140625" style="31"/>
    <col min="258" max="258" width="6" style="31" customWidth="1"/>
    <col min="259" max="259" width="66.5703125" style="31" customWidth="1"/>
    <col min="260" max="260" width="17.42578125" style="31" customWidth="1"/>
    <col min="261" max="513" width="9.140625" style="31"/>
    <col min="514" max="514" width="6" style="31" customWidth="1"/>
    <col min="515" max="515" width="66.5703125" style="31" customWidth="1"/>
    <col min="516" max="516" width="17.42578125" style="31" customWidth="1"/>
    <col min="517" max="769" width="9.140625" style="31"/>
    <col min="770" max="770" width="6" style="31" customWidth="1"/>
    <col min="771" max="771" width="66.5703125" style="31" customWidth="1"/>
    <col min="772" max="772" width="17.42578125" style="31" customWidth="1"/>
    <col min="773" max="1025" width="9.140625" style="31"/>
    <col min="1026" max="1026" width="6" style="31" customWidth="1"/>
    <col min="1027" max="1027" width="66.5703125" style="31" customWidth="1"/>
    <col min="1028" max="1028" width="17.42578125" style="31" customWidth="1"/>
    <col min="1029" max="1281" width="9.140625" style="31"/>
    <col min="1282" max="1282" width="6" style="31" customWidth="1"/>
    <col min="1283" max="1283" width="66.5703125" style="31" customWidth="1"/>
    <col min="1284" max="1284" width="17.42578125" style="31" customWidth="1"/>
    <col min="1285" max="1537" width="9.140625" style="31"/>
    <col min="1538" max="1538" width="6" style="31" customWidth="1"/>
    <col min="1539" max="1539" width="66.5703125" style="31" customWidth="1"/>
    <col min="1540" max="1540" width="17.42578125" style="31" customWidth="1"/>
    <col min="1541" max="1793" width="9.140625" style="31"/>
    <col min="1794" max="1794" width="6" style="31" customWidth="1"/>
    <col min="1795" max="1795" width="66.5703125" style="31" customWidth="1"/>
    <col min="1796" max="1796" width="17.42578125" style="31" customWidth="1"/>
    <col min="1797" max="2049" width="9.140625" style="31"/>
    <col min="2050" max="2050" width="6" style="31" customWidth="1"/>
    <col min="2051" max="2051" width="66.5703125" style="31" customWidth="1"/>
    <col min="2052" max="2052" width="17.42578125" style="31" customWidth="1"/>
    <col min="2053" max="2305" width="9.140625" style="31"/>
    <col min="2306" max="2306" width="6" style="31" customWidth="1"/>
    <col min="2307" max="2307" width="66.5703125" style="31" customWidth="1"/>
    <col min="2308" max="2308" width="17.42578125" style="31" customWidth="1"/>
    <col min="2309" max="2561" width="9.140625" style="31"/>
    <col min="2562" max="2562" width="6" style="31" customWidth="1"/>
    <col min="2563" max="2563" width="66.5703125" style="31" customWidth="1"/>
    <col min="2564" max="2564" width="17.42578125" style="31" customWidth="1"/>
    <col min="2565" max="2817" width="9.140625" style="31"/>
    <col min="2818" max="2818" width="6" style="31" customWidth="1"/>
    <col min="2819" max="2819" width="66.5703125" style="31" customWidth="1"/>
    <col min="2820" max="2820" width="17.42578125" style="31" customWidth="1"/>
    <col min="2821" max="3073" width="9.140625" style="31"/>
    <col min="3074" max="3074" width="6" style="31" customWidth="1"/>
    <col min="3075" max="3075" width="66.5703125" style="31" customWidth="1"/>
    <col min="3076" max="3076" width="17.42578125" style="31" customWidth="1"/>
    <col min="3077" max="3329" width="9.140625" style="31"/>
    <col min="3330" max="3330" width="6" style="31" customWidth="1"/>
    <col min="3331" max="3331" width="66.5703125" style="31" customWidth="1"/>
    <col min="3332" max="3332" width="17.42578125" style="31" customWidth="1"/>
    <col min="3333" max="3585" width="9.140625" style="31"/>
    <col min="3586" max="3586" width="6" style="31" customWidth="1"/>
    <col min="3587" max="3587" width="66.5703125" style="31" customWidth="1"/>
    <col min="3588" max="3588" width="17.42578125" style="31" customWidth="1"/>
    <col min="3589" max="3841" width="9.140625" style="31"/>
    <col min="3842" max="3842" width="6" style="31" customWidth="1"/>
    <col min="3843" max="3843" width="66.5703125" style="31" customWidth="1"/>
    <col min="3844" max="3844" width="17.42578125" style="31" customWidth="1"/>
    <col min="3845" max="4097" width="9.140625" style="31"/>
    <col min="4098" max="4098" width="6" style="31" customWidth="1"/>
    <col min="4099" max="4099" width="66.5703125" style="31" customWidth="1"/>
    <col min="4100" max="4100" width="17.42578125" style="31" customWidth="1"/>
    <col min="4101" max="4353" width="9.140625" style="31"/>
    <col min="4354" max="4354" width="6" style="31" customWidth="1"/>
    <col min="4355" max="4355" width="66.5703125" style="31" customWidth="1"/>
    <col min="4356" max="4356" width="17.42578125" style="31" customWidth="1"/>
    <col min="4357" max="4609" width="9.140625" style="31"/>
    <col min="4610" max="4610" width="6" style="31" customWidth="1"/>
    <col min="4611" max="4611" width="66.5703125" style="31" customWidth="1"/>
    <col min="4612" max="4612" width="17.42578125" style="31" customWidth="1"/>
    <col min="4613" max="4865" width="9.140625" style="31"/>
    <col min="4866" max="4866" width="6" style="31" customWidth="1"/>
    <col min="4867" max="4867" width="66.5703125" style="31" customWidth="1"/>
    <col min="4868" max="4868" width="17.42578125" style="31" customWidth="1"/>
    <col min="4869" max="5121" width="9.140625" style="31"/>
    <col min="5122" max="5122" width="6" style="31" customWidth="1"/>
    <col min="5123" max="5123" width="66.5703125" style="31" customWidth="1"/>
    <col min="5124" max="5124" width="17.42578125" style="31" customWidth="1"/>
    <col min="5125" max="5377" width="9.140625" style="31"/>
    <col min="5378" max="5378" width="6" style="31" customWidth="1"/>
    <col min="5379" max="5379" width="66.5703125" style="31" customWidth="1"/>
    <col min="5380" max="5380" width="17.42578125" style="31" customWidth="1"/>
    <col min="5381" max="5633" width="9.140625" style="31"/>
    <col min="5634" max="5634" width="6" style="31" customWidth="1"/>
    <col min="5635" max="5635" width="66.5703125" style="31" customWidth="1"/>
    <col min="5636" max="5636" width="17.42578125" style="31" customWidth="1"/>
    <col min="5637" max="5889" width="9.140625" style="31"/>
    <col min="5890" max="5890" width="6" style="31" customWidth="1"/>
    <col min="5891" max="5891" width="66.5703125" style="31" customWidth="1"/>
    <col min="5892" max="5892" width="17.42578125" style="31" customWidth="1"/>
    <col min="5893" max="6145" width="9.140625" style="31"/>
    <col min="6146" max="6146" width="6" style="31" customWidth="1"/>
    <col min="6147" max="6147" width="66.5703125" style="31" customWidth="1"/>
    <col min="6148" max="6148" width="17.42578125" style="31" customWidth="1"/>
    <col min="6149" max="6401" width="9.140625" style="31"/>
    <col min="6402" max="6402" width="6" style="31" customWidth="1"/>
    <col min="6403" max="6403" width="66.5703125" style="31" customWidth="1"/>
    <col min="6404" max="6404" width="17.42578125" style="31" customWidth="1"/>
    <col min="6405" max="6657" width="9.140625" style="31"/>
    <col min="6658" max="6658" width="6" style="31" customWidth="1"/>
    <col min="6659" max="6659" width="66.5703125" style="31" customWidth="1"/>
    <col min="6660" max="6660" width="17.42578125" style="31" customWidth="1"/>
    <col min="6661" max="6913" width="9.140625" style="31"/>
    <col min="6914" max="6914" width="6" style="31" customWidth="1"/>
    <col min="6915" max="6915" width="66.5703125" style="31" customWidth="1"/>
    <col min="6916" max="6916" width="17.42578125" style="31" customWidth="1"/>
    <col min="6917" max="7169" width="9.140625" style="31"/>
    <col min="7170" max="7170" width="6" style="31" customWidth="1"/>
    <col min="7171" max="7171" width="66.5703125" style="31" customWidth="1"/>
    <col min="7172" max="7172" width="17.42578125" style="31" customWidth="1"/>
    <col min="7173" max="7425" width="9.140625" style="31"/>
    <col min="7426" max="7426" width="6" style="31" customWidth="1"/>
    <col min="7427" max="7427" width="66.5703125" style="31" customWidth="1"/>
    <col min="7428" max="7428" width="17.42578125" style="31" customWidth="1"/>
    <col min="7429" max="7681" width="9.140625" style="31"/>
    <col min="7682" max="7682" width="6" style="31" customWidth="1"/>
    <col min="7683" max="7683" width="66.5703125" style="31" customWidth="1"/>
    <col min="7684" max="7684" width="17.42578125" style="31" customWidth="1"/>
    <col min="7685" max="7937" width="9.140625" style="31"/>
    <col min="7938" max="7938" width="6" style="31" customWidth="1"/>
    <col min="7939" max="7939" width="66.5703125" style="31" customWidth="1"/>
    <col min="7940" max="7940" width="17.42578125" style="31" customWidth="1"/>
    <col min="7941" max="8193" width="9.140625" style="31"/>
    <col min="8194" max="8194" width="6" style="31" customWidth="1"/>
    <col min="8195" max="8195" width="66.5703125" style="31" customWidth="1"/>
    <col min="8196" max="8196" width="17.42578125" style="31" customWidth="1"/>
    <col min="8197" max="8449" width="9.140625" style="31"/>
    <col min="8450" max="8450" width="6" style="31" customWidth="1"/>
    <col min="8451" max="8451" width="66.5703125" style="31" customWidth="1"/>
    <col min="8452" max="8452" width="17.42578125" style="31" customWidth="1"/>
    <col min="8453" max="8705" width="9.140625" style="31"/>
    <col min="8706" max="8706" width="6" style="31" customWidth="1"/>
    <col min="8707" max="8707" width="66.5703125" style="31" customWidth="1"/>
    <col min="8708" max="8708" width="17.42578125" style="31" customWidth="1"/>
    <col min="8709" max="8961" width="9.140625" style="31"/>
    <col min="8962" max="8962" width="6" style="31" customWidth="1"/>
    <col min="8963" max="8963" width="66.5703125" style="31" customWidth="1"/>
    <col min="8964" max="8964" width="17.42578125" style="31" customWidth="1"/>
    <col min="8965" max="9217" width="9.140625" style="31"/>
    <col min="9218" max="9218" width="6" style="31" customWidth="1"/>
    <col min="9219" max="9219" width="66.5703125" style="31" customWidth="1"/>
    <col min="9220" max="9220" width="17.42578125" style="31" customWidth="1"/>
    <col min="9221" max="9473" width="9.140625" style="31"/>
    <col min="9474" max="9474" width="6" style="31" customWidth="1"/>
    <col min="9475" max="9475" width="66.5703125" style="31" customWidth="1"/>
    <col min="9476" max="9476" width="17.42578125" style="31" customWidth="1"/>
    <col min="9477" max="9729" width="9.140625" style="31"/>
    <col min="9730" max="9730" width="6" style="31" customWidth="1"/>
    <col min="9731" max="9731" width="66.5703125" style="31" customWidth="1"/>
    <col min="9732" max="9732" width="17.42578125" style="31" customWidth="1"/>
    <col min="9733" max="9985" width="9.140625" style="31"/>
    <col min="9986" max="9986" width="6" style="31" customWidth="1"/>
    <col min="9987" max="9987" width="66.5703125" style="31" customWidth="1"/>
    <col min="9988" max="9988" width="17.42578125" style="31" customWidth="1"/>
    <col min="9989" max="10241" width="9.140625" style="31"/>
    <col min="10242" max="10242" width="6" style="31" customWidth="1"/>
    <col min="10243" max="10243" width="66.5703125" style="31" customWidth="1"/>
    <col min="10244" max="10244" width="17.42578125" style="31" customWidth="1"/>
    <col min="10245" max="10497" width="9.140625" style="31"/>
    <col min="10498" max="10498" width="6" style="31" customWidth="1"/>
    <col min="10499" max="10499" width="66.5703125" style="31" customWidth="1"/>
    <col min="10500" max="10500" width="17.42578125" style="31" customWidth="1"/>
    <col min="10501" max="10753" width="9.140625" style="31"/>
    <col min="10754" max="10754" width="6" style="31" customWidth="1"/>
    <col min="10755" max="10755" width="66.5703125" style="31" customWidth="1"/>
    <col min="10756" max="10756" width="17.42578125" style="31" customWidth="1"/>
    <col min="10757" max="11009" width="9.140625" style="31"/>
    <col min="11010" max="11010" width="6" style="31" customWidth="1"/>
    <col min="11011" max="11011" width="66.5703125" style="31" customWidth="1"/>
    <col min="11012" max="11012" width="17.42578125" style="31" customWidth="1"/>
    <col min="11013" max="11265" width="9.140625" style="31"/>
    <col min="11266" max="11266" width="6" style="31" customWidth="1"/>
    <col min="11267" max="11267" width="66.5703125" style="31" customWidth="1"/>
    <col min="11268" max="11268" width="17.42578125" style="31" customWidth="1"/>
    <col min="11269" max="11521" width="9.140625" style="31"/>
    <col min="11522" max="11522" width="6" style="31" customWidth="1"/>
    <col min="11523" max="11523" width="66.5703125" style="31" customWidth="1"/>
    <col min="11524" max="11524" width="17.42578125" style="31" customWidth="1"/>
    <col min="11525" max="11777" width="9.140625" style="31"/>
    <col min="11778" max="11778" width="6" style="31" customWidth="1"/>
    <col min="11779" max="11779" width="66.5703125" style="31" customWidth="1"/>
    <col min="11780" max="11780" width="17.42578125" style="31" customWidth="1"/>
    <col min="11781" max="12033" width="9.140625" style="31"/>
    <col min="12034" max="12034" width="6" style="31" customWidth="1"/>
    <col min="12035" max="12035" width="66.5703125" style="31" customWidth="1"/>
    <col min="12036" max="12036" width="17.42578125" style="31" customWidth="1"/>
    <col min="12037" max="12289" width="9.140625" style="31"/>
    <col min="12290" max="12290" width="6" style="31" customWidth="1"/>
    <col min="12291" max="12291" width="66.5703125" style="31" customWidth="1"/>
    <col min="12292" max="12292" width="17.42578125" style="31" customWidth="1"/>
    <col min="12293" max="12545" width="9.140625" style="31"/>
    <col min="12546" max="12546" width="6" style="31" customWidth="1"/>
    <col min="12547" max="12547" width="66.5703125" style="31" customWidth="1"/>
    <col min="12548" max="12548" width="17.42578125" style="31" customWidth="1"/>
    <col min="12549" max="12801" width="9.140625" style="31"/>
    <col min="12802" max="12802" width="6" style="31" customWidth="1"/>
    <col min="12803" max="12803" width="66.5703125" style="31" customWidth="1"/>
    <col min="12804" max="12804" width="17.42578125" style="31" customWidth="1"/>
    <col min="12805" max="13057" width="9.140625" style="31"/>
    <col min="13058" max="13058" width="6" style="31" customWidth="1"/>
    <col min="13059" max="13059" width="66.5703125" style="31" customWidth="1"/>
    <col min="13060" max="13060" width="17.42578125" style="31" customWidth="1"/>
    <col min="13061" max="13313" width="9.140625" style="31"/>
    <col min="13314" max="13314" width="6" style="31" customWidth="1"/>
    <col min="13315" max="13315" width="66.5703125" style="31" customWidth="1"/>
    <col min="13316" max="13316" width="17.42578125" style="31" customWidth="1"/>
    <col min="13317" max="13569" width="9.140625" style="31"/>
    <col min="13570" max="13570" width="6" style="31" customWidth="1"/>
    <col min="13571" max="13571" width="66.5703125" style="31" customWidth="1"/>
    <col min="13572" max="13572" width="17.42578125" style="31" customWidth="1"/>
    <col min="13573" max="13825" width="9.140625" style="31"/>
    <col min="13826" max="13826" width="6" style="31" customWidth="1"/>
    <col min="13827" max="13827" width="66.5703125" style="31" customWidth="1"/>
    <col min="13828" max="13828" width="17.42578125" style="31" customWidth="1"/>
    <col min="13829" max="14081" width="9.140625" style="31"/>
    <col min="14082" max="14082" width="6" style="31" customWidth="1"/>
    <col min="14083" max="14083" width="66.5703125" style="31" customWidth="1"/>
    <col min="14084" max="14084" width="17.42578125" style="31" customWidth="1"/>
    <col min="14085" max="14337" width="9.140625" style="31"/>
    <col min="14338" max="14338" width="6" style="31" customWidth="1"/>
    <col min="14339" max="14339" width="66.5703125" style="31" customWidth="1"/>
    <col min="14340" max="14340" width="17.42578125" style="31" customWidth="1"/>
    <col min="14341" max="14593" width="9.140625" style="31"/>
    <col min="14594" max="14594" width="6" style="31" customWidth="1"/>
    <col min="14595" max="14595" width="66.5703125" style="31" customWidth="1"/>
    <col min="14596" max="14596" width="17.42578125" style="31" customWidth="1"/>
    <col min="14597" max="14849" width="9.140625" style="31"/>
    <col min="14850" max="14850" width="6" style="31" customWidth="1"/>
    <col min="14851" max="14851" width="66.5703125" style="31" customWidth="1"/>
    <col min="14852" max="14852" width="17.42578125" style="31" customWidth="1"/>
    <col min="14853" max="15105" width="9.140625" style="31"/>
    <col min="15106" max="15106" width="6" style="31" customWidth="1"/>
    <col min="15107" max="15107" width="66.5703125" style="31" customWidth="1"/>
    <col min="15108" max="15108" width="17.42578125" style="31" customWidth="1"/>
    <col min="15109" max="15361" width="9.140625" style="31"/>
    <col min="15362" max="15362" width="6" style="31" customWidth="1"/>
    <col min="15363" max="15363" width="66.5703125" style="31" customWidth="1"/>
    <col min="15364" max="15364" width="17.42578125" style="31" customWidth="1"/>
    <col min="15365" max="15617" width="9.140625" style="31"/>
    <col min="15618" max="15618" width="6" style="31" customWidth="1"/>
    <col min="15619" max="15619" width="66.5703125" style="31" customWidth="1"/>
    <col min="15620" max="15620" width="17.42578125" style="31" customWidth="1"/>
    <col min="15621" max="15873" width="9.140625" style="31"/>
    <col min="15874" max="15874" width="6" style="31" customWidth="1"/>
    <col min="15875" max="15875" width="66.5703125" style="31" customWidth="1"/>
    <col min="15876" max="15876" width="17.42578125" style="31" customWidth="1"/>
    <col min="15877" max="16129" width="9.140625" style="31"/>
    <col min="16130" max="16130" width="6" style="31" customWidth="1"/>
    <col min="16131" max="16131" width="66.5703125" style="31" customWidth="1"/>
    <col min="16132" max="16132" width="17.42578125" style="31" customWidth="1"/>
    <col min="16133" max="16384" width="9.140625" style="31"/>
  </cols>
  <sheetData>
    <row r="1" spans="2:11" s="6" customFormat="1" ht="15">
      <c r="B1" s="180" t="s">
        <v>80</v>
      </c>
      <c r="C1" s="180"/>
      <c r="D1" s="180"/>
      <c r="E1" s="29"/>
      <c r="F1" s="29"/>
      <c r="G1" s="29"/>
      <c r="H1" s="29"/>
      <c r="I1" s="29"/>
      <c r="J1" s="29"/>
      <c r="K1" s="29"/>
    </row>
    <row r="2" spans="2:11" s="30" customFormat="1" ht="15">
      <c r="B2" s="3" t="s">
        <v>1</v>
      </c>
      <c r="C2" s="6"/>
      <c r="D2" s="6"/>
      <c r="E2" s="6"/>
      <c r="F2" s="6"/>
      <c r="G2" s="6"/>
      <c r="H2" s="6"/>
      <c r="I2" s="6"/>
      <c r="J2" s="6"/>
      <c r="K2" s="6"/>
    </row>
    <row r="3" spans="2:11" s="6" customFormat="1" ht="15">
      <c r="B3" s="3" t="s">
        <v>2</v>
      </c>
    </row>
    <row r="4" spans="2:11" s="99" customFormat="1" ht="24.75" customHeight="1">
      <c r="B4" s="181" t="s">
        <v>121</v>
      </c>
      <c r="C4" s="181"/>
      <c r="D4" s="181"/>
    </row>
    <row r="5" spans="2:11" s="99" customFormat="1" ht="18.75" customHeight="1">
      <c r="B5" s="182" t="s">
        <v>122</v>
      </c>
      <c r="C5" s="182"/>
      <c r="D5" s="182"/>
    </row>
    <row r="6" spans="2:11" ht="21" customHeight="1"/>
    <row r="7" spans="2:11" s="32" customFormat="1" ht="26.25" customHeight="1">
      <c r="B7" s="54" t="s">
        <v>6</v>
      </c>
      <c r="C7" s="54" t="s">
        <v>95</v>
      </c>
      <c r="D7" s="55" t="s">
        <v>81</v>
      </c>
    </row>
    <row r="8" spans="2:11" s="32" customFormat="1" ht="15" customHeight="1">
      <c r="B8" s="56" t="s">
        <v>10</v>
      </c>
      <c r="C8" s="57" t="s">
        <v>9</v>
      </c>
      <c r="D8" s="58">
        <f>SUM(D9)</f>
        <v>8625000000</v>
      </c>
    </row>
    <row r="9" spans="2:11" ht="15" customHeight="1">
      <c r="B9" s="59">
        <v>1</v>
      </c>
      <c r="C9" s="60" t="s">
        <v>11</v>
      </c>
      <c r="D9" s="61">
        <f>SUM(D10,D15)</f>
        <v>8625000000</v>
      </c>
    </row>
    <row r="10" spans="2:11" ht="15" customHeight="1">
      <c r="B10" s="59" t="s">
        <v>13</v>
      </c>
      <c r="C10" s="60" t="s">
        <v>12</v>
      </c>
      <c r="D10" s="61">
        <f>SUM(D11:D14)</f>
        <v>4445000000</v>
      </c>
    </row>
    <row r="11" spans="2:11" ht="15" customHeight="1">
      <c r="B11" s="62" t="s">
        <v>52</v>
      </c>
      <c r="C11" s="63" t="s">
        <v>96</v>
      </c>
      <c r="D11" s="64">
        <v>4400000000</v>
      </c>
    </row>
    <row r="12" spans="2:11" ht="15" customHeight="1">
      <c r="B12" s="62" t="s">
        <v>53</v>
      </c>
      <c r="C12" s="63" t="s">
        <v>97</v>
      </c>
      <c r="D12" s="64">
        <v>45000000</v>
      </c>
    </row>
    <row r="13" spans="2:11">
      <c r="B13" s="62" t="s">
        <v>54</v>
      </c>
      <c r="C13" s="65" t="s">
        <v>98</v>
      </c>
      <c r="D13" s="64"/>
    </row>
    <row r="14" spans="2:11">
      <c r="B14" s="62" t="s">
        <v>55</v>
      </c>
      <c r="C14" s="65" t="s">
        <v>99</v>
      </c>
      <c r="D14" s="64"/>
    </row>
    <row r="15" spans="2:11">
      <c r="B15" s="59" t="s">
        <v>15</v>
      </c>
      <c r="C15" s="60" t="s">
        <v>21</v>
      </c>
      <c r="D15" s="61">
        <f>SUM(D16:D18)</f>
        <v>4180000000</v>
      </c>
    </row>
    <row r="16" spans="2:11">
      <c r="B16" s="62" t="s">
        <v>57</v>
      </c>
      <c r="C16" s="65" t="s">
        <v>100</v>
      </c>
      <c r="D16" s="66">
        <v>3240000000</v>
      </c>
    </row>
    <row r="17" spans="2:4">
      <c r="B17" s="62" t="s">
        <v>59</v>
      </c>
      <c r="C17" s="65" t="s">
        <v>101</v>
      </c>
      <c r="D17" s="66">
        <v>900000000</v>
      </c>
    </row>
    <row r="18" spans="2:4">
      <c r="B18" s="62" t="s">
        <v>60</v>
      </c>
      <c r="C18" s="65" t="s">
        <v>102</v>
      </c>
      <c r="D18" s="66">
        <v>40000000</v>
      </c>
    </row>
    <row r="19" spans="2:4">
      <c r="B19" s="59">
        <v>2</v>
      </c>
      <c r="C19" s="60" t="s">
        <v>43</v>
      </c>
      <c r="D19" s="61">
        <f>SUM(D20,D21)</f>
        <v>4449000000</v>
      </c>
    </row>
    <row r="20" spans="2:4">
      <c r="B20" s="59" t="s">
        <v>22</v>
      </c>
      <c r="C20" s="60" t="s">
        <v>12</v>
      </c>
      <c r="D20" s="61">
        <f>D10</f>
        <v>4445000000</v>
      </c>
    </row>
    <row r="21" spans="2:4">
      <c r="B21" s="59" t="s">
        <v>24</v>
      </c>
      <c r="C21" s="60" t="s">
        <v>21</v>
      </c>
      <c r="D21" s="61">
        <f>SUM(D22:D24)</f>
        <v>4000000</v>
      </c>
    </row>
    <row r="22" spans="2:4">
      <c r="B22" s="62" t="s">
        <v>84</v>
      </c>
      <c r="C22" s="65" t="s">
        <v>100</v>
      </c>
      <c r="D22" s="66"/>
    </row>
    <row r="23" spans="2:4">
      <c r="B23" s="62" t="s">
        <v>74</v>
      </c>
      <c r="C23" s="65" t="s">
        <v>101</v>
      </c>
      <c r="D23" s="66"/>
    </row>
    <row r="24" spans="2:4">
      <c r="B24" s="62" t="s">
        <v>88</v>
      </c>
      <c r="C24" s="65" t="s">
        <v>102</v>
      </c>
      <c r="D24" s="66">
        <f>D18*10%</f>
        <v>4000000</v>
      </c>
    </row>
    <row r="25" spans="2:4">
      <c r="B25" s="59">
        <v>3</v>
      </c>
      <c r="C25" s="60" t="s">
        <v>29</v>
      </c>
      <c r="D25" s="61">
        <f>SUM(D26,D37)</f>
        <v>4176000000</v>
      </c>
    </row>
    <row r="26" spans="2:4">
      <c r="B26" s="59" t="s">
        <v>76</v>
      </c>
      <c r="C26" s="60" t="s">
        <v>30</v>
      </c>
      <c r="D26" s="61">
        <f>SUM(D27,D32)</f>
        <v>4176000000</v>
      </c>
    </row>
    <row r="27" spans="2:4" ht="24.75" hidden="1">
      <c r="B27" s="67" t="s">
        <v>103</v>
      </c>
      <c r="C27" s="68" t="s">
        <v>104</v>
      </c>
      <c r="D27" s="69">
        <f>SUM(D28:D31)</f>
        <v>0</v>
      </c>
    </row>
    <row r="28" spans="2:4" hidden="1">
      <c r="B28" s="62" t="s">
        <v>33</v>
      </c>
      <c r="C28" s="70" t="s">
        <v>34</v>
      </c>
      <c r="D28" s="64"/>
    </row>
    <row r="29" spans="2:4" hidden="1">
      <c r="B29" s="62" t="s">
        <v>35</v>
      </c>
      <c r="C29" s="70" t="s">
        <v>36</v>
      </c>
      <c r="D29" s="64"/>
    </row>
    <row r="30" spans="2:4" hidden="1">
      <c r="B30" s="62" t="s">
        <v>37</v>
      </c>
      <c r="C30" s="70" t="s">
        <v>38</v>
      </c>
      <c r="D30" s="64"/>
    </row>
    <row r="31" spans="2:4" hidden="1">
      <c r="B31" s="62" t="s">
        <v>39</v>
      </c>
      <c r="C31" s="70" t="s">
        <v>40</v>
      </c>
      <c r="D31" s="64"/>
    </row>
    <row r="32" spans="2:4">
      <c r="B32" s="71" t="s">
        <v>105</v>
      </c>
      <c r="C32" s="72" t="s">
        <v>106</v>
      </c>
      <c r="D32" s="73">
        <f>SUM(D33:D36)</f>
        <v>4176000000</v>
      </c>
    </row>
    <row r="33" spans="2:4">
      <c r="B33" s="62" t="s">
        <v>33</v>
      </c>
      <c r="C33" s="70" t="s">
        <v>34</v>
      </c>
      <c r="D33" s="64">
        <v>204781820</v>
      </c>
    </row>
    <row r="34" spans="2:4">
      <c r="B34" s="62" t="s">
        <v>35</v>
      </c>
      <c r="C34" s="70" t="s">
        <v>36</v>
      </c>
      <c r="D34" s="64">
        <f>D15-D21-D33-D35-D36</f>
        <v>3956218180</v>
      </c>
    </row>
    <row r="35" spans="2:4">
      <c r="B35" s="62" t="s">
        <v>37</v>
      </c>
      <c r="C35" s="70" t="s">
        <v>38</v>
      </c>
      <c r="D35" s="64">
        <v>0</v>
      </c>
    </row>
    <row r="36" spans="2:4">
      <c r="B36" s="62" t="s">
        <v>39</v>
      </c>
      <c r="C36" s="70" t="s">
        <v>40</v>
      </c>
      <c r="D36" s="64">
        <v>15000000</v>
      </c>
    </row>
    <row r="37" spans="2:4">
      <c r="B37" s="59" t="s">
        <v>107</v>
      </c>
      <c r="C37" s="60" t="s">
        <v>41</v>
      </c>
      <c r="D37" s="61">
        <v>0</v>
      </c>
    </row>
    <row r="38" spans="2:4">
      <c r="B38" s="74" t="s">
        <v>28</v>
      </c>
      <c r="C38" s="75" t="s">
        <v>49</v>
      </c>
      <c r="D38" s="76">
        <f>SUM(D39,D62,D69,D71,D67)</f>
        <v>59912000000</v>
      </c>
    </row>
    <row r="39" spans="2:4">
      <c r="B39" s="59">
        <v>1</v>
      </c>
      <c r="C39" s="60" t="s">
        <v>41</v>
      </c>
      <c r="D39" s="61">
        <f>SUM(D40,D46)</f>
        <v>7780000000</v>
      </c>
    </row>
    <row r="40" spans="2:4">
      <c r="B40" s="59" t="s">
        <v>13</v>
      </c>
      <c r="C40" s="72" t="s">
        <v>31</v>
      </c>
      <c r="D40" s="61">
        <f>SUM(D41,D42,D43,D44,D45)</f>
        <v>5048000000</v>
      </c>
    </row>
    <row r="41" spans="2:4">
      <c r="B41" s="62" t="s">
        <v>52</v>
      </c>
      <c r="C41" s="70" t="s">
        <v>34</v>
      </c>
      <c r="D41" s="64">
        <v>3604000000</v>
      </c>
    </row>
    <row r="42" spans="2:4">
      <c r="B42" s="62" t="s">
        <v>53</v>
      </c>
      <c r="C42" s="70" t="s">
        <v>36</v>
      </c>
      <c r="D42" s="64">
        <f>910000000+462000000+72000000-D43-D44</f>
        <v>1354000000</v>
      </c>
    </row>
    <row r="43" spans="2:4">
      <c r="B43" s="62" t="s">
        <v>54</v>
      </c>
      <c r="C43" s="70" t="s">
        <v>38</v>
      </c>
      <c r="D43" s="64">
        <v>40000000</v>
      </c>
    </row>
    <row r="44" spans="2:4">
      <c r="B44" s="62" t="s">
        <v>55</v>
      </c>
      <c r="C44" s="70" t="s">
        <v>40</v>
      </c>
      <c r="D44" s="64">
        <v>50000000</v>
      </c>
    </row>
    <row r="45" spans="2:4" hidden="1">
      <c r="B45" s="62" t="s">
        <v>56</v>
      </c>
      <c r="C45" s="70" t="s">
        <v>108</v>
      </c>
      <c r="D45" s="64"/>
    </row>
    <row r="46" spans="2:4">
      <c r="B46" s="59" t="s">
        <v>15</v>
      </c>
      <c r="C46" s="72" t="s">
        <v>32</v>
      </c>
      <c r="D46" s="61">
        <f>SUM(D47,D48,D49,D50,D51,D52,D53,D54,D60,D61)</f>
        <v>2732000000</v>
      </c>
    </row>
    <row r="47" spans="2:4">
      <c r="B47" s="77" t="s">
        <v>57</v>
      </c>
      <c r="C47" s="70" t="s">
        <v>58</v>
      </c>
      <c r="D47" s="78">
        <v>16000000</v>
      </c>
    </row>
    <row r="48" spans="2:4">
      <c r="B48" s="77" t="s">
        <v>59</v>
      </c>
      <c r="C48" s="70" t="s">
        <v>82</v>
      </c>
      <c r="D48" s="78">
        <v>50000000</v>
      </c>
    </row>
    <row r="49" spans="2:4">
      <c r="B49" s="77" t="s">
        <v>60</v>
      </c>
      <c r="C49" s="70" t="s">
        <v>61</v>
      </c>
      <c r="D49" s="78">
        <v>90000000</v>
      </c>
    </row>
    <row r="50" spans="2:4">
      <c r="B50" s="77" t="s">
        <v>62</v>
      </c>
      <c r="C50" s="70" t="s">
        <v>63</v>
      </c>
      <c r="D50" s="78">
        <v>54000000</v>
      </c>
    </row>
    <row r="51" spans="2:4">
      <c r="B51" s="77" t="s">
        <v>64</v>
      </c>
      <c r="C51" s="70" t="s">
        <v>109</v>
      </c>
      <c r="D51" s="78">
        <v>10000000</v>
      </c>
    </row>
    <row r="52" spans="2:4" hidden="1">
      <c r="B52" s="77"/>
      <c r="C52" s="70" t="s">
        <v>110</v>
      </c>
      <c r="D52" s="78">
        <v>5000000</v>
      </c>
    </row>
    <row r="53" spans="2:4">
      <c r="B53" s="77" t="s">
        <v>65</v>
      </c>
      <c r="C53" s="70" t="s">
        <v>66</v>
      </c>
      <c r="D53" s="78">
        <v>78000000</v>
      </c>
    </row>
    <row r="54" spans="2:4">
      <c r="B54" s="77" t="s">
        <v>67</v>
      </c>
      <c r="C54" s="70" t="s">
        <v>83</v>
      </c>
      <c r="D54" s="64">
        <v>2357000000</v>
      </c>
    </row>
    <row r="55" spans="2:4">
      <c r="B55" s="79" t="s">
        <v>111</v>
      </c>
      <c r="C55" s="80" t="s">
        <v>112</v>
      </c>
      <c r="D55" s="95">
        <f>1414400000+615401600+35198400</f>
        <v>2065000000</v>
      </c>
    </row>
    <row r="56" spans="2:4">
      <c r="B56" s="79"/>
      <c r="C56" s="80" t="s">
        <v>113</v>
      </c>
      <c r="D56" s="95">
        <v>70000000</v>
      </c>
    </row>
    <row r="57" spans="2:4">
      <c r="B57" s="79"/>
      <c r="C57" s="80" t="s">
        <v>114</v>
      </c>
      <c r="D57" s="95">
        <v>80000000</v>
      </c>
    </row>
    <row r="58" spans="2:4">
      <c r="B58" s="79"/>
      <c r="C58" s="80" t="s">
        <v>115</v>
      </c>
      <c r="D58" s="95">
        <v>50000000</v>
      </c>
    </row>
    <row r="59" spans="2:4">
      <c r="B59" s="79"/>
      <c r="C59" s="80" t="s">
        <v>116</v>
      </c>
      <c r="D59" s="95">
        <v>92000000</v>
      </c>
    </row>
    <row r="60" spans="2:4" s="92" customFormat="1" ht="24">
      <c r="B60" s="93" t="s">
        <v>68</v>
      </c>
      <c r="C60" s="94" t="s">
        <v>69</v>
      </c>
      <c r="D60" s="83">
        <v>72000000</v>
      </c>
    </row>
    <row r="61" spans="2:4" hidden="1">
      <c r="B61" s="77"/>
      <c r="C61" s="70"/>
      <c r="D61" s="64"/>
    </row>
    <row r="62" spans="2:4">
      <c r="B62" s="59">
        <v>2</v>
      </c>
      <c r="C62" s="60" t="s">
        <v>73</v>
      </c>
      <c r="D62" s="61">
        <f>SUM(D65:D66)</f>
        <v>2000000000</v>
      </c>
    </row>
    <row r="63" spans="2:4">
      <c r="B63" s="67" t="s">
        <v>22</v>
      </c>
      <c r="C63" s="72" t="s">
        <v>31</v>
      </c>
      <c r="D63" s="69">
        <v>0</v>
      </c>
    </row>
    <row r="64" spans="2:4">
      <c r="B64" s="67" t="s">
        <v>24</v>
      </c>
      <c r="C64" s="72" t="s">
        <v>32</v>
      </c>
      <c r="D64" s="69">
        <f>SUM(D65:D66)</f>
        <v>2000000000</v>
      </c>
    </row>
    <row r="65" spans="2:4">
      <c r="B65" s="62" t="s">
        <v>84</v>
      </c>
      <c r="C65" s="70" t="s">
        <v>85</v>
      </c>
      <c r="D65" s="64">
        <v>2000000000</v>
      </c>
    </row>
    <row r="66" spans="2:4">
      <c r="B66" s="77" t="s">
        <v>84</v>
      </c>
      <c r="C66" s="70" t="s">
        <v>93</v>
      </c>
      <c r="D66" s="81"/>
    </row>
    <row r="67" spans="2:4">
      <c r="B67" s="59">
        <v>3</v>
      </c>
      <c r="C67" s="60" t="s">
        <v>117</v>
      </c>
      <c r="D67" s="61">
        <f>D68</f>
        <v>50132000000</v>
      </c>
    </row>
    <row r="68" spans="2:4">
      <c r="B68" s="85" t="s">
        <v>76</v>
      </c>
      <c r="C68" s="70" t="s">
        <v>93</v>
      </c>
      <c r="D68" s="84">
        <v>50132000000</v>
      </c>
    </row>
    <row r="69" spans="2:4">
      <c r="B69" s="86">
        <v>3</v>
      </c>
      <c r="C69" s="87" t="s">
        <v>75</v>
      </c>
      <c r="D69" s="88">
        <f>SUM(D70)</f>
        <v>0</v>
      </c>
    </row>
    <row r="70" spans="2:4" ht="24.75" hidden="1">
      <c r="B70" s="85" t="s">
        <v>76</v>
      </c>
      <c r="C70" s="82" t="s">
        <v>118</v>
      </c>
      <c r="D70" s="64"/>
    </row>
    <row r="71" spans="2:4">
      <c r="B71" s="86">
        <v>4</v>
      </c>
      <c r="C71" s="87" t="s">
        <v>77</v>
      </c>
      <c r="D71" s="88">
        <f>SUM(D72)</f>
        <v>0</v>
      </c>
    </row>
    <row r="72" spans="2:4">
      <c r="B72" s="85" t="s">
        <v>90</v>
      </c>
      <c r="C72" s="82" t="s">
        <v>91</v>
      </c>
      <c r="D72" s="64"/>
    </row>
    <row r="73" spans="2:4">
      <c r="B73" s="74" t="s">
        <v>42</v>
      </c>
      <c r="C73" s="75" t="s">
        <v>79</v>
      </c>
      <c r="D73" s="76">
        <f>SUM(D74)</f>
        <v>0</v>
      </c>
    </row>
    <row r="74" spans="2:4" hidden="1">
      <c r="B74" s="85">
        <v>1</v>
      </c>
      <c r="C74" s="82"/>
      <c r="D74" s="64"/>
    </row>
    <row r="75" spans="2:4">
      <c r="B75" s="89"/>
      <c r="C75" s="90"/>
      <c r="D75" s="91"/>
    </row>
    <row r="76" spans="2:4">
      <c r="B76" s="96"/>
      <c r="C76" s="97"/>
      <c r="D76" s="98"/>
    </row>
    <row r="77" spans="2:4">
      <c r="C77" s="183" t="s">
        <v>120</v>
      </c>
      <c r="D77" s="183"/>
    </row>
    <row r="78" spans="2:4">
      <c r="C78" s="184" t="s">
        <v>119</v>
      </c>
      <c r="D78" s="184"/>
    </row>
  </sheetData>
  <mergeCells count="5">
    <mergeCell ref="B1:D1"/>
    <mergeCell ref="B4:D4"/>
    <mergeCell ref="B5:D5"/>
    <mergeCell ref="C77:D77"/>
    <mergeCell ref="C78:D78"/>
  </mergeCells>
  <pageMargins left="0.31496062992125984" right="0.19685039370078741" top="0.23622047244094491" bottom="0.39370078740157483" header="0.15748031496062992" footer="0.1574803149606299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abSelected="1" topLeftCell="A70" workbookViewId="0">
      <selection activeCell="F10" sqref="F10"/>
    </sheetView>
  </sheetViews>
  <sheetFormatPr defaultRowHeight="12.75"/>
  <cols>
    <col min="1" max="1" width="2.7109375" style="1" customWidth="1"/>
    <col min="2" max="2" width="6.7109375" style="1" customWidth="1"/>
    <col min="3" max="3" width="38" style="1" customWidth="1"/>
    <col min="4" max="4" width="13.85546875" style="4" customWidth="1"/>
    <col min="5" max="5" width="13.28515625" style="34" customWidth="1"/>
    <col min="6" max="6" width="13" style="1" customWidth="1"/>
    <col min="7" max="7" width="11.7109375" style="1" hidden="1" customWidth="1"/>
    <col min="8" max="8" width="13.28515625" style="1" customWidth="1"/>
    <col min="9" max="9" width="9.140625" style="1"/>
    <col min="10" max="10" width="9.5703125" style="1" bestFit="1" customWidth="1"/>
    <col min="11" max="16384" width="9.140625" style="1"/>
  </cols>
  <sheetData>
    <row r="1" spans="1:8" ht="15">
      <c r="B1" s="180" t="s">
        <v>0</v>
      </c>
      <c r="C1" s="180"/>
      <c r="D1" s="180"/>
      <c r="E1" s="180"/>
      <c r="F1" s="180"/>
      <c r="G1" s="180"/>
      <c r="H1" s="180"/>
    </row>
    <row r="2" spans="1:8" ht="4.5" customHeight="1">
      <c r="B2" s="111"/>
      <c r="C2" s="111"/>
      <c r="D2" s="2"/>
      <c r="E2" s="33"/>
      <c r="F2" s="111"/>
      <c r="G2" s="111"/>
      <c r="H2" s="111"/>
    </row>
    <row r="3" spans="1:8" ht="14.25">
      <c r="B3" s="3" t="s">
        <v>1</v>
      </c>
    </row>
    <row r="4" spans="1:8" ht="14.25">
      <c r="B4" s="3" t="s">
        <v>2</v>
      </c>
    </row>
    <row r="5" spans="1:8" s="40" customFormat="1" ht="48" customHeight="1">
      <c r="A5" s="181" t="s">
        <v>139</v>
      </c>
      <c r="B5" s="181"/>
      <c r="C5" s="181"/>
      <c r="D5" s="181"/>
      <c r="E5" s="181"/>
      <c r="F5" s="181"/>
      <c r="G5" s="181"/>
      <c r="H5" s="181"/>
    </row>
    <row r="6" spans="1:8" ht="35.25" customHeight="1">
      <c r="B6" s="185" t="s">
        <v>3</v>
      </c>
      <c r="C6" s="185"/>
      <c r="D6" s="185"/>
      <c r="E6" s="185"/>
      <c r="F6" s="185"/>
      <c r="G6" s="185"/>
      <c r="H6" s="185"/>
    </row>
    <row r="7" spans="1:8" s="40" customFormat="1" ht="68.25" customHeight="1">
      <c r="B7" s="186" t="s">
        <v>4</v>
      </c>
      <c r="C7" s="186"/>
      <c r="D7" s="186"/>
      <c r="E7" s="186"/>
      <c r="F7" s="186"/>
      <c r="G7" s="186"/>
      <c r="H7" s="186"/>
    </row>
    <row r="8" spans="1:8" ht="34.5" customHeight="1">
      <c r="B8" s="185" t="s">
        <v>143</v>
      </c>
      <c r="C8" s="185"/>
      <c r="D8" s="185"/>
      <c r="E8" s="185"/>
      <c r="F8" s="185"/>
      <c r="G8" s="185"/>
      <c r="H8" s="185"/>
    </row>
    <row r="9" spans="1:8" ht="15.75">
      <c r="B9" s="5"/>
      <c r="C9" s="6"/>
      <c r="D9" s="7"/>
      <c r="E9" s="35"/>
      <c r="F9" s="6"/>
      <c r="G9" s="8"/>
      <c r="H9" s="9" t="s">
        <v>5</v>
      </c>
    </row>
    <row r="10" spans="1:8" ht="63" customHeight="1">
      <c r="B10" s="10" t="s">
        <v>6</v>
      </c>
      <c r="C10" s="10" t="s">
        <v>7</v>
      </c>
      <c r="D10" s="11" t="s">
        <v>126</v>
      </c>
      <c r="E10" s="36" t="s">
        <v>140</v>
      </c>
      <c r="F10" s="10" t="s">
        <v>141</v>
      </c>
      <c r="G10" s="10" t="s">
        <v>125</v>
      </c>
      <c r="H10" s="10" t="s">
        <v>142</v>
      </c>
    </row>
    <row r="11" spans="1:8" ht="16.5" customHeight="1">
      <c r="B11" s="10">
        <v>1</v>
      </c>
      <c r="C11" s="10">
        <v>2</v>
      </c>
      <c r="D11" s="12">
        <v>3</v>
      </c>
      <c r="E11" s="37">
        <v>4</v>
      </c>
      <c r="F11" s="13">
        <v>5</v>
      </c>
      <c r="G11" s="14"/>
      <c r="H11" s="12">
        <v>6</v>
      </c>
    </row>
    <row r="12" spans="1:8" s="40" customFormat="1" ht="21" customHeight="1">
      <c r="B12" s="15" t="s">
        <v>8</v>
      </c>
      <c r="C12" s="16" t="s">
        <v>9</v>
      </c>
      <c r="D12" s="17">
        <f>SUM(D13)</f>
        <v>9440</v>
      </c>
      <c r="E12" s="17">
        <f>SUM(E13)</f>
        <v>2439.12</v>
      </c>
      <c r="F12" s="116">
        <f t="shared" ref="F12:F74" si="0">E12/D12</f>
        <v>0.2583813559322034</v>
      </c>
      <c r="G12" s="18">
        <f>SUM(G13)</f>
        <v>2502.0459999999998</v>
      </c>
      <c r="H12" s="19">
        <f>E12/G12</f>
        <v>0.97485018261055156</v>
      </c>
    </row>
    <row r="13" spans="1:8" s="40" customFormat="1" ht="17.25" customHeight="1">
      <c r="B13" s="160" t="s">
        <v>10</v>
      </c>
      <c r="C13" s="161" t="s">
        <v>11</v>
      </c>
      <c r="D13" s="162">
        <f>SUM(D14,D19)</f>
        <v>9440</v>
      </c>
      <c r="E13" s="162">
        <f>SUM(E14,E19)</f>
        <v>2439.12</v>
      </c>
      <c r="F13" s="127">
        <f t="shared" si="0"/>
        <v>0.2583813559322034</v>
      </c>
      <c r="G13" s="163">
        <f>SUM(G14,G19)</f>
        <v>2502.0459999999998</v>
      </c>
      <c r="H13" s="46">
        <f>E13/G13</f>
        <v>0.97485018261055156</v>
      </c>
    </row>
    <row r="14" spans="1:8" s="40" customFormat="1" ht="17.25" customHeight="1">
      <c r="B14" s="160">
        <v>1</v>
      </c>
      <c r="C14" s="161" t="s">
        <v>12</v>
      </c>
      <c r="D14" s="162">
        <f>SUM(D15:D18)</f>
        <v>4675</v>
      </c>
      <c r="E14" s="162">
        <f>SUM(E15:E18)</f>
        <v>1397.3300000000002</v>
      </c>
      <c r="F14" s="127">
        <f t="shared" si="0"/>
        <v>0.29889411764705887</v>
      </c>
      <c r="G14" s="163">
        <f>SUM(G15:G18)</f>
        <v>1067.1299999999999</v>
      </c>
      <c r="H14" s="46">
        <f>E14/G14</f>
        <v>1.3094280921724628</v>
      </c>
    </row>
    <row r="15" spans="1:8" s="40" customFormat="1" ht="17.25" customHeight="1">
      <c r="B15" s="164" t="s">
        <v>13</v>
      </c>
      <c r="C15" s="165" t="s">
        <v>14</v>
      </c>
      <c r="D15" s="102">
        <f>[10]Sheet1!$D$12/1000000</f>
        <v>4630</v>
      </c>
      <c r="E15" s="102">
        <v>1387.13</v>
      </c>
      <c r="F15" s="135">
        <f t="shared" si="0"/>
        <v>0.29959611231101513</v>
      </c>
      <c r="G15" s="20">
        <v>1056.0999999999999</v>
      </c>
      <c r="H15" s="136">
        <f>E15/G15</f>
        <v>1.3134456964302625</v>
      </c>
    </row>
    <row r="16" spans="1:8" s="40" customFormat="1" ht="17.25" customHeight="1">
      <c r="B16" s="164" t="s">
        <v>15</v>
      </c>
      <c r="C16" s="165" t="s">
        <v>17</v>
      </c>
      <c r="D16" s="102">
        <f>[10]Sheet1!$D$10/1000000</f>
        <v>45</v>
      </c>
      <c r="E16" s="102">
        <v>10.199999999999999</v>
      </c>
      <c r="F16" s="135">
        <f t="shared" si="0"/>
        <v>0.22666666666666666</v>
      </c>
      <c r="G16" s="20">
        <f>10.55</f>
        <v>10.55</v>
      </c>
      <c r="H16" s="136">
        <f>E16/G16</f>
        <v>0.96682464454976291</v>
      </c>
    </row>
    <row r="17" spans="2:8" s="40" customFormat="1" ht="17.25" customHeight="1">
      <c r="B17" s="164" t="s">
        <v>16</v>
      </c>
      <c r="C17" s="166" t="s">
        <v>19</v>
      </c>
      <c r="D17" s="102"/>
      <c r="E17" s="102">
        <v>0</v>
      </c>
      <c r="F17" s="135"/>
      <c r="G17" s="20">
        <v>0.2</v>
      </c>
      <c r="H17" s="136"/>
    </row>
    <row r="18" spans="2:8" s="40" customFormat="1" ht="17.25" customHeight="1">
      <c r="B18" s="164" t="s">
        <v>18</v>
      </c>
      <c r="C18" s="166" t="s">
        <v>20</v>
      </c>
      <c r="D18" s="102"/>
      <c r="E18" s="102">
        <v>0</v>
      </c>
      <c r="F18" s="135"/>
      <c r="G18" s="20">
        <v>0.28000000000000003</v>
      </c>
      <c r="H18" s="136"/>
    </row>
    <row r="19" spans="2:8" s="40" customFormat="1" ht="17.25" customHeight="1">
      <c r="B19" s="124">
        <v>2</v>
      </c>
      <c r="C19" s="125" t="s">
        <v>21</v>
      </c>
      <c r="D19" s="162">
        <f>SUM(D20:D22)</f>
        <v>4765</v>
      </c>
      <c r="E19" s="162">
        <f>SUM(E20:E22)</f>
        <v>1041.79</v>
      </c>
      <c r="F19" s="127">
        <f t="shared" si="0"/>
        <v>0.21863378803777545</v>
      </c>
      <c r="G19" s="163">
        <f>SUM(G20:G22)</f>
        <v>1434.9159999999999</v>
      </c>
      <c r="H19" s="46">
        <f t="shared" ref="H19:H24" si="1">E19/G19</f>
        <v>0.72602856195066467</v>
      </c>
    </row>
    <row r="20" spans="2:8" s="40" customFormat="1" ht="17.25" customHeight="1">
      <c r="B20" s="41" t="s">
        <v>22</v>
      </c>
      <c r="C20" s="167" t="s">
        <v>23</v>
      </c>
      <c r="D20" s="102">
        <f>[10]Sheet1!$D$13/1000000</f>
        <v>3735</v>
      </c>
      <c r="E20" s="102">
        <v>766.35</v>
      </c>
      <c r="F20" s="135">
        <f t="shared" si="0"/>
        <v>0.20518072289156628</v>
      </c>
      <c r="G20" s="20">
        <v>1197</v>
      </c>
      <c r="H20" s="136">
        <f t="shared" si="1"/>
        <v>0.64022556390977448</v>
      </c>
    </row>
    <row r="21" spans="2:8" s="40" customFormat="1" ht="17.25" customHeight="1">
      <c r="B21" s="41" t="s">
        <v>24</v>
      </c>
      <c r="C21" s="167" t="s">
        <v>25</v>
      </c>
      <c r="D21" s="102">
        <f>[10]Sheet1!$D$14/1000000</f>
        <v>990</v>
      </c>
      <c r="E21" s="102">
        <v>275.44</v>
      </c>
      <c r="F21" s="135">
        <f t="shared" si="0"/>
        <v>0.2782222222222222</v>
      </c>
      <c r="G21" s="20">
        <f>137.66+96.08</f>
        <v>233.74</v>
      </c>
      <c r="H21" s="136">
        <f t="shared" si="1"/>
        <v>1.1784033541541883</v>
      </c>
    </row>
    <row r="22" spans="2:8" s="40" customFormat="1" ht="17.25" customHeight="1">
      <c r="B22" s="41" t="s">
        <v>26</v>
      </c>
      <c r="C22" s="167" t="s">
        <v>27</v>
      </c>
      <c r="D22" s="102">
        <f>[10]Sheet1!$D$15/1000000</f>
        <v>40</v>
      </c>
      <c r="E22" s="102">
        <v>0</v>
      </c>
      <c r="F22" s="135">
        <f t="shared" si="0"/>
        <v>0</v>
      </c>
      <c r="G22" s="20">
        <f>4.176</f>
        <v>4.1760000000000002</v>
      </c>
      <c r="H22" s="136">
        <f t="shared" si="1"/>
        <v>0</v>
      </c>
    </row>
    <row r="23" spans="2:8" s="40" customFormat="1" ht="17.25" customHeight="1">
      <c r="B23" s="160" t="s">
        <v>28</v>
      </c>
      <c r="C23" s="161" t="s">
        <v>29</v>
      </c>
      <c r="D23" s="162">
        <f>SUM(D24,D31)</f>
        <v>4176</v>
      </c>
      <c r="E23" s="162">
        <f>SUM(E24,E31)</f>
        <v>573.81799999999998</v>
      </c>
      <c r="F23" s="127">
        <f t="shared" si="0"/>
        <v>0.13740852490421457</v>
      </c>
      <c r="G23" s="163">
        <f>SUM(G24,G31)</f>
        <v>1239.6759999999999</v>
      </c>
      <c r="H23" s="46">
        <f t="shared" si="1"/>
        <v>0.46287739699727992</v>
      </c>
    </row>
    <row r="24" spans="2:8" s="40" customFormat="1" ht="17.25" customHeight="1">
      <c r="B24" s="160">
        <v>1</v>
      </c>
      <c r="C24" s="161" t="s">
        <v>30</v>
      </c>
      <c r="D24" s="162">
        <f>D25+D26</f>
        <v>4176</v>
      </c>
      <c r="E24" s="162">
        <f>E25+E26</f>
        <v>573.81799999999998</v>
      </c>
      <c r="F24" s="127">
        <f t="shared" si="0"/>
        <v>0.13740852490421457</v>
      </c>
      <c r="G24" s="163">
        <f>SUM(G25+G26)</f>
        <v>1239.6759999999999</v>
      </c>
      <c r="H24" s="46">
        <f t="shared" si="1"/>
        <v>0.46287739699727992</v>
      </c>
    </row>
    <row r="25" spans="2:8" s="40" customFormat="1" ht="17.25" customHeight="1">
      <c r="B25" s="160" t="s">
        <v>13</v>
      </c>
      <c r="C25" s="161" t="s">
        <v>31</v>
      </c>
      <c r="D25" s="162"/>
      <c r="E25" s="102"/>
      <c r="F25" s="122"/>
      <c r="G25" s="163"/>
      <c r="H25" s="46"/>
    </row>
    <row r="26" spans="2:8" s="40" customFormat="1" ht="17.25" customHeight="1">
      <c r="B26" s="160" t="s">
        <v>15</v>
      </c>
      <c r="C26" s="161" t="s">
        <v>32</v>
      </c>
      <c r="D26" s="162">
        <f>SUM(D27:D30)</f>
        <v>4176</v>
      </c>
      <c r="E26" s="162">
        <f>SUM(E27:E30)</f>
        <v>573.81799999999998</v>
      </c>
      <c r="F26" s="127">
        <f t="shared" si="0"/>
        <v>0.13740852490421457</v>
      </c>
      <c r="G26" s="163">
        <f>SUM(G27:G30)</f>
        <v>1239.6759999999999</v>
      </c>
      <c r="H26" s="46">
        <f>E26/G26</f>
        <v>0.46287739699727992</v>
      </c>
    </row>
    <row r="27" spans="2:8" s="40" customFormat="1" ht="17.25" customHeight="1">
      <c r="B27" s="164" t="s">
        <v>33</v>
      </c>
      <c r="C27" s="168" t="s">
        <v>34</v>
      </c>
      <c r="D27" s="169">
        <f>BS02.VPSO!D33/1000000</f>
        <v>204.78182000000001</v>
      </c>
      <c r="E27" s="102">
        <v>83.908000000000001</v>
      </c>
      <c r="F27" s="135">
        <f>E27/D27</f>
        <v>0.40974340397990405</v>
      </c>
      <c r="G27" s="20">
        <v>120.52800000000001</v>
      </c>
      <c r="H27" s="136">
        <f>E27/G27</f>
        <v>0.69617018452143897</v>
      </c>
    </row>
    <row r="28" spans="2:8" s="40" customFormat="1" ht="17.25" customHeight="1">
      <c r="B28" s="164" t="s">
        <v>35</v>
      </c>
      <c r="C28" s="168" t="s">
        <v>36</v>
      </c>
      <c r="D28" s="169">
        <f>BS02.VPSO!D34/1000000</f>
        <v>3956.2181799999998</v>
      </c>
      <c r="E28" s="102">
        <f>484.66+5.25</f>
        <v>489.91</v>
      </c>
      <c r="F28" s="135">
        <f t="shared" si="0"/>
        <v>0.1238329075167437</v>
      </c>
      <c r="G28" s="20">
        <v>1119.1479999999999</v>
      </c>
      <c r="H28" s="136">
        <f>E28/G28</f>
        <v>0.43775264754974325</v>
      </c>
    </row>
    <row r="29" spans="2:8" s="40" customFormat="1" ht="17.25" customHeight="1">
      <c r="B29" s="164" t="s">
        <v>37</v>
      </c>
      <c r="C29" s="168" t="s">
        <v>38</v>
      </c>
      <c r="D29" s="169">
        <f>BS02.VPSO!D35/1000000</f>
        <v>0</v>
      </c>
      <c r="E29" s="102"/>
      <c r="F29" s="122"/>
      <c r="G29" s="45"/>
      <c r="H29" s="46"/>
    </row>
    <row r="30" spans="2:8" s="40" customFormat="1" ht="17.25" customHeight="1">
      <c r="B30" s="164" t="s">
        <v>39</v>
      </c>
      <c r="C30" s="168" t="s">
        <v>40</v>
      </c>
      <c r="D30" s="169">
        <f>BS02.VPSO!D36/1000000</f>
        <v>15</v>
      </c>
      <c r="E30" s="102"/>
      <c r="F30" s="44"/>
      <c r="G30" s="45"/>
      <c r="H30" s="136"/>
    </row>
    <row r="31" spans="2:8" s="40" customFormat="1" ht="17.25" customHeight="1">
      <c r="B31" s="160">
        <v>2</v>
      </c>
      <c r="C31" s="161" t="s">
        <v>41</v>
      </c>
      <c r="D31" s="162"/>
      <c r="E31" s="170"/>
      <c r="F31" s="44"/>
      <c r="G31" s="171"/>
      <c r="H31" s="172"/>
    </row>
    <row r="32" spans="2:8" s="40" customFormat="1" ht="17.25" customHeight="1">
      <c r="B32" s="160" t="s">
        <v>42</v>
      </c>
      <c r="C32" s="161" t="s">
        <v>43</v>
      </c>
      <c r="D32" s="162">
        <f>SUM(D33,D38)</f>
        <v>4757</v>
      </c>
      <c r="E32" s="162">
        <f>SUM(E33,E38)</f>
        <v>1433.3100000000002</v>
      </c>
      <c r="F32" s="127">
        <f t="shared" si="0"/>
        <v>0.30130544460794623</v>
      </c>
      <c r="G32" s="163">
        <f>SUM(G33,G38)</f>
        <v>1086.3399999999999</v>
      </c>
      <c r="H32" s="46">
        <f>E32/G32</f>
        <v>1.3193935600272477</v>
      </c>
    </row>
    <row r="33" spans="2:11" s="40" customFormat="1" ht="17.25" customHeight="1">
      <c r="B33" s="160">
        <v>1</v>
      </c>
      <c r="C33" s="161" t="s">
        <v>12</v>
      </c>
      <c r="D33" s="162">
        <f>SUM(D34:D37)</f>
        <v>4675</v>
      </c>
      <c r="E33" s="162">
        <f>SUM(E34:E37)</f>
        <v>1397.3300000000002</v>
      </c>
      <c r="F33" s="127">
        <f t="shared" si="0"/>
        <v>0.29889411764705887</v>
      </c>
      <c r="G33" s="162">
        <f>SUM(G34:G37)</f>
        <v>1067.1299999999999</v>
      </c>
      <c r="H33" s="46">
        <f>E33/G33</f>
        <v>1.3094280921724628</v>
      </c>
    </row>
    <row r="34" spans="2:11" s="40" customFormat="1" ht="17.25" customHeight="1">
      <c r="B34" s="164" t="s">
        <v>13</v>
      </c>
      <c r="C34" s="165" t="s">
        <v>44</v>
      </c>
      <c r="D34" s="102">
        <f t="shared" ref="D34:E37" si="2">D15</f>
        <v>4630</v>
      </c>
      <c r="E34" s="102">
        <f t="shared" si="2"/>
        <v>1387.13</v>
      </c>
      <c r="F34" s="135">
        <f t="shared" si="0"/>
        <v>0.29959611231101513</v>
      </c>
      <c r="G34" s="102">
        <f t="shared" ref="G34:G37" si="3">G15</f>
        <v>1056.0999999999999</v>
      </c>
      <c r="H34" s="136">
        <f>E34/G34</f>
        <v>1.3134456964302625</v>
      </c>
    </row>
    <row r="35" spans="2:11" s="40" customFormat="1" ht="17.25" customHeight="1">
      <c r="B35" s="164" t="s">
        <v>15</v>
      </c>
      <c r="C35" s="165" t="s">
        <v>45</v>
      </c>
      <c r="D35" s="102">
        <f t="shared" si="2"/>
        <v>45</v>
      </c>
      <c r="E35" s="102">
        <f t="shared" si="2"/>
        <v>10.199999999999999</v>
      </c>
      <c r="F35" s="135">
        <f t="shared" si="0"/>
        <v>0.22666666666666666</v>
      </c>
      <c r="G35" s="102">
        <f t="shared" si="3"/>
        <v>10.55</v>
      </c>
      <c r="H35" s="136">
        <f>E35/G35</f>
        <v>0.96682464454976291</v>
      </c>
    </row>
    <row r="36" spans="2:11" s="40" customFormat="1" ht="17.25" customHeight="1">
      <c r="B36" s="164" t="s">
        <v>16</v>
      </c>
      <c r="C36" s="166" t="s">
        <v>46</v>
      </c>
      <c r="D36" s="102">
        <f t="shared" si="2"/>
        <v>0</v>
      </c>
      <c r="E36" s="102">
        <f t="shared" si="2"/>
        <v>0</v>
      </c>
      <c r="F36" s="135"/>
      <c r="G36" s="102">
        <f t="shared" si="3"/>
        <v>0.2</v>
      </c>
      <c r="H36" s="136"/>
    </row>
    <row r="37" spans="2:11" s="40" customFormat="1" ht="17.25" customHeight="1">
      <c r="B37" s="164" t="s">
        <v>18</v>
      </c>
      <c r="C37" s="166" t="s">
        <v>47</v>
      </c>
      <c r="D37" s="102">
        <f t="shared" si="2"/>
        <v>0</v>
      </c>
      <c r="E37" s="102">
        <f t="shared" si="2"/>
        <v>0</v>
      </c>
      <c r="F37" s="135"/>
      <c r="G37" s="102">
        <f t="shared" si="3"/>
        <v>0.28000000000000003</v>
      </c>
      <c r="H37" s="136"/>
    </row>
    <row r="38" spans="2:11" s="40" customFormat="1" ht="17.25" customHeight="1">
      <c r="B38" s="160">
        <v>2</v>
      </c>
      <c r="C38" s="161" t="s">
        <v>21</v>
      </c>
      <c r="D38" s="162">
        <f>SUM(D39:D41)</f>
        <v>82</v>
      </c>
      <c r="E38" s="162">
        <f>SUM(E39:E41)</f>
        <v>35.979999999999997</v>
      </c>
      <c r="F38" s="127">
        <f t="shared" si="0"/>
        <v>0.43878048780487799</v>
      </c>
      <c r="G38" s="163">
        <f>SUM(G39:G41)</f>
        <v>19.21</v>
      </c>
      <c r="H38" s="46">
        <f>E38/G38</f>
        <v>1.8729828214471627</v>
      </c>
    </row>
    <row r="39" spans="2:11" s="40" customFormat="1" ht="17.25" customHeight="1">
      <c r="B39" s="41" t="s">
        <v>22</v>
      </c>
      <c r="C39" s="167" t="s">
        <v>23</v>
      </c>
      <c r="D39" s="102"/>
      <c r="E39" s="102"/>
      <c r="F39" s="122"/>
      <c r="G39" s="45"/>
      <c r="H39" s="46"/>
    </row>
    <row r="40" spans="2:11" s="40" customFormat="1" ht="17.25" customHeight="1">
      <c r="B40" s="41" t="s">
        <v>24</v>
      </c>
      <c r="C40" s="167" t="s">
        <v>25</v>
      </c>
      <c r="D40" s="102">
        <v>78</v>
      </c>
      <c r="E40" s="102">
        <v>35.979999999999997</v>
      </c>
      <c r="F40" s="122"/>
      <c r="G40" s="24">
        <v>19.21</v>
      </c>
      <c r="H40" s="46"/>
    </row>
    <row r="41" spans="2:11" s="40" customFormat="1" ht="17.25" customHeight="1">
      <c r="B41" s="41" t="s">
        <v>26</v>
      </c>
      <c r="C41" s="167" t="s">
        <v>27</v>
      </c>
      <c r="D41" s="102">
        <f>BS02.VPSO!D24/1000000</f>
        <v>4</v>
      </c>
      <c r="E41" s="102">
        <v>0</v>
      </c>
      <c r="F41" s="142"/>
      <c r="G41" s="45"/>
      <c r="H41" s="136"/>
      <c r="K41" s="162"/>
    </row>
    <row r="42" spans="2:11" s="40" customFormat="1" ht="17.25" customHeight="1">
      <c r="B42" s="112" t="s">
        <v>48</v>
      </c>
      <c r="C42" s="113" t="s">
        <v>49</v>
      </c>
      <c r="D42" s="114">
        <f>SUM(D44,D62,D73)</f>
        <v>166143.34999999998</v>
      </c>
      <c r="E42" s="115">
        <f>SUM(E44,E62,E73)</f>
        <v>32412.695</v>
      </c>
      <c r="F42" s="117">
        <f t="shared" ref="F42:G42" si="4">SUM(F44,F62,F73)</f>
        <v>0.74090748250133864</v>
      </c>
      <c r="G42" s="115">
        <f t="shared" si="4"/>
        <v>4470.5619999999999</v>
      </c>
      <c r="H42" s="117">
        <f>E42/G42</f>
        <v>7.2502506396287538</v>
      </c>
    </row>
    <row r="43" spans="2:11" s="40" customFormat="1" ht="17.25" customHeight="1">
      <c r="B43" s="118" t="s">
        <v>10</v>
      </c>
      <c r="C43" s="119" t="s">
        <v>50</v>
      </c>
      <c r="D43" s="120">
        <f>D44+D62+D73</f>
        <v>166143.34999999998</v>
      </c>
      <c r="E43" s="121">
        <f>E44+E62+E73</f>
        <v>32412.695</v>
      </c>
      <c r="F43" s="46">
        <f t="shared" ref="F43:G43" si="5">F44+F62+F73</f>
        <v>0.74090748250133864</v>
      </c>
      <c r="G43" s="121">
        <f t="shared" si="5"/>
        <v>4470.5619999999999</v>
      </c>
      <c r="H43" s="123">
        <f>E43/G43</f>
        <v>7.2502506396287538</v>
      </c>
    </row>
    <row r="44" spans="2:11" s="40" customFormat="1" ht="17.25" customHeight="1">
      <c r="B44" s="124">
        <v>1</v>
      </c>
      <c r="C44" s="125" t="s">
        <v>41</v>
      </c>
      <c r="D44" s="126">
        <f>(D45+D51)+D50</f>
        <v>7867</v>
      </c>
      <c r="E44" s="126">
        <f>SUM(E45+E51)+E50</f>
        <v>2168.0769999999998</v>
      </c>
      <c r="F44" s="46">
        <f t="shared" ref="F44:G44" si="6">SUM(F45+F51)+F50</f>
        <v>0.54979555976599925</v>
      </c>
      <c r="G44" s="126">
        <f t="shared" si="6"/>
        <v>2021.7620000000002</v>
      </c>
      <c r="H44" s="46">
        <f>E44/G44</f>
        <v>1.0723700415775941</v>
      </c>
    </row>
    <row r="45" spans="2:11" s="40" customFormat="1" ht="17.25" customHeight="1">
      <c r="B45" s="128" t="s">
        <v>13</v>
      </c>
      <c r="C45" s="129" t="s">
        <v>51</v>
      </c>
      <c r="D45" s="130">
        <f>SUM(D46,D47,D48,D49)</f>
        <v>4557</v>
      </c>
      <c r="E45" s="131">
        <f>SUM(E46,E47,E48,E49)</f>
        <v>1374.2449999999999</v>
      </c>
      <c r="F45" s="127">
        <f t="shared" si="0"/>
        <v>0.30156791748957645</v>
      </c>
      <c r="G45" s="132">
        <f>SUM(G46:G50)</f>
        <v>1225.5190000000002</v>
      </c>
      <c r="H45" s="133">
        <f>E45/G45</f>
        <v>1.1213575636118245</v>
      </c>
    </row>
    <row r="46" spans="2:11" s="40" customFormat="1" ht="17.25" customHeight="1">
      <c r="B46" s="41" t="s">
        <v>52</v>
      </c>
      <c r="C46" s="134" t="s">
        <v>86</v>
      </c>
      <c r="D46" s="43">
        <f>[11]DUKIEN.NSNN!$E$12/1000000</f>
        <v>3623.6191760000002</v>
      </c>
      <c r="E46" s="102">
        <f>1284.29</f>
        <v>1284.29</v>
      </c>
      <c r="F46" s="135">
        <f t="shared" si="0"/>
        <v>0.35442190186709616</v>
      </c>
      <c r="G46" s="20">
        <f>420.15+84.97+139.58+0.718+100.8+101.461+230+14+0.01</f>
        <v>1091.6890000000001</v>
      </c>
      <c r="H46" s="136"/>
    </row>
    <row r="47" spans="2:11" s="40" customFormat="1" ht="17.25" customHeight="1">
      <c r="B47" s="41" t="s">
        <v>53</v>
      </c>
      <c r="C47" s="134" t="s">
        <v>36</v>
      </c>
      <c r="D47" s="43">
        <f>[11]DUKIEN.NSNN!$E$38/1000000-D48</f>
        <v>745.38082399999996</v>
      </c>
      <c r="E47" s="137">
        <v>60.35</v>
      </c>
      <c r="F47" s="135">
        <f t="shared" si="0"/>
        <v>8.0965324109277065E-2</v>
      </c>
      <c r="G47" s="22">
        <f>15.255+4.292+6.6+10.52+2.31</f>
        <v>38.977000000000004</v>
      </c>
      <c r="H47" s="136"/>
    </row>
    <row r="48" spans="2:11" s="40" customFormat="1" ht="17.25" customHeight="1">
      <c r="B48" s="41" t="s">
        <v>54</v>
      </c>
      <c r="C48" s="134" t="s">
        <v>38</v>
      </c>
      <c r="D48" s="43">
        <f>([11]DUKIEN.NSNN!$E$79+[11]DUKIEN.NSNN!$E$95)/1000000</f>
        <v>110</v>
      </c>
      <c r="E48" s="102">
        <v>19.609000000000002</v>
      </c>
      <c r="F48" s="135">
        <f t="shared" si="0"/>
        <v>0.17826363636363637</v>
      </c>
      <c r="G48" s="20">
        <f>36.63+15</f>
        <v>51.63</v>
      </c>
      <c r="H48" s="136"/>
    </row>
    <row r="49" spans="2:11" s="40" customFormat="1" ht="17.25" customHeight="1">
      <c r="B49" s="41" t="s">
        <v>55</v>
      </c>
      <c r="C49" s="134" t="s">
        <v>40</v>
      </c>
      <c r="D49" s="43">
        <f>[11]DUKIEN.NSNN!$E$99/1000000</f>
        <v>78</v>
      </c>
      <c r="E49" s="102">
        <v>9.9960000000000004</v>
      </c>
      <c r="F49" s="135">
        <f t="shared" si="0"/>
        <v>0.12815384615384615</v>
      </c>
      <c r="G49" s="20">
        <f>0.633+8.855+33.735</f>
        <v>43.222999999999999</v>
      </c>
      <c r="H49" s="136"/>
    </row>
    <row r="50" spans="2:11" s="40" customFormat="1" ht="17.25" customHeight="1">
      <c r="B50" s="41" t="s">
        <v>56</v>
      </c>
      <c r="C50" s="134" t="s">
        <v>87</v>
      </c>
      <c r="D50" s="43">
        <v>112</v>
      </c>
      <c r="E50" s="138"/>
      <c r="F50" s="135"/>
      <c r="G50" s="45"/>
      <c r="H50" s="136"/>
    </row>
    <row r="51" spans="2:11" s="40" customFormat="1" ht="17.25" customHeight="1">
      <c r="B51" s="124" t="s">
        <v>15</v>
      </c>
      <c r="C51" s="139" t="s">
        <v>32</v>
      </c>
      <c r="D51" s="130">
        <f>SUM(D52:D61)</f>
        <v>3198</v>
      </c>
      <c r="E51" s="140">
        <f>SUM(E53:E61)</f>
        <v>793.83199999999999</v>
      </c>
      <c r="F51" s="141">
        <f>E51/D51</f>
        <v>0.24822764227642277</v>
      </c>
      <c r="G51" s="132">
        <f>SUM(G53:G61)</f>
        <v>796.24299999999994</v>
      </c>
      <c r="H51" s="133">
        <f>E51/G51</f>
        <v>0.99697202989539635</v>
      </c>
      <c r="J51" s="47"/>
    </row>
    <row r="52" spans="2:11" s="40" customFormat="1" ht="17.25" customHeight="1">
      <c r="B52" s="41" t="s">
        <v>57</v>
      </c>
      <c r="C52" s="134" t="s">
        <v>127</v>
      </c>
      <c r="D52" s="43">
        <v>304</v>
      </c>
      <c r="E52" s="53"/>
      <c r="F52" s="142"/>
      <c r="G52" s="45"/>
      <c r="H52" s="136"/>
      <c r="J52" s="47"/>
    </row>
    <row r="53" spans="2:11" s="40" customFormat="1" ht="17.25" customHeight="1">
      <c r="B53" s="41" t="s">
        <v>59</v>
      </c>
      <c r="C53" s="100" t="s">
        <v>58</v>
      </c>
      <c r="D53" s="43">
        <f>BS02.VPSO!D47/1000000</f>
        <v>16</v>
      </c>
      <c r="E53" s="53"/>
      <c r="F53" s="122"/>
      <c r="G53" s="45"/>
      <c r="H53" s="136"/>
      <c r="K53" s="143"/>
    </row>
    <row r="54" spans="2:11" s="40" customFormat="1" ht="17.25" customHeight="1">
      <c r="B54" s="41" t="s">
        <v>62</v>
      </c>
      <c r="C54" s="100" t="s">
        <v>82</v>
      </c>
      <c r="D54" s="43">
        <f>BS02.VPSO!D48/1000000</f>
        <v>50</v>
      </c>
      <c r="E54" s="53">
        <v>3.6080000000000001</v>
      </c>
      <c r="F54" s="135">
        <f t="shared" si="0"/>
        <v>7.2160000000000002E-2</v>
      </c>
      <c r="G54" s="23">
        <v>4.3959999999999999</v>
      </c>
      <c r="H54" s="133">
        <f>E54/G54</f>
        <v>0.82074613284804376</v>
      </c>
    </row>
    <row r="55" spans="2:11" s="40" customFormat="1" ht="17.25" customHeight="1">
      <c r="B55" s="41" t="s">
        <v>64</v>
      </c>
      <c r="C55" s="100" t="s">
        <v>61</v>
      </c>
      <c r="D55" s="43">
        <v>81</v>
      </c>
      <c r="E55" s="53"/>
      <c r="F55" s="135"/>
      <c r="G55" s="144"/>
      <c r="H55" s="136"/>
    </row>
    <row r="56" spans="2:11" s="40" customFormat="1" ht="17.25" customHeight="1">
      <c r="B56" s="41" t="s">
        <v>65</v>
      </c>
      <c r="C56" s="100" t="s">
        <v>63</v>
      </c>
      <c r="D56" s="43">
        <f>BS02.VPSO!D50/1000000</f>
        <v>54</v>
      </c>
      <c r="E56" s="53"/>
      <c r="F56" s="135"/>
      <c r="G56" s="45"/>
      <c r="H56" s="136"/>
    </row>
    <row r="57" spans="2:11" s="40" customFormat="1" ht="17.25" customHeight="1">
      <c r="B57" s="41" t="s">
        <v>67</v>
      </c>
      <c r="C57" s="100" t="s">
        <v>109</v>
      </c>
      <c r="D57" s="43">
        <f>BS02.VPSO!D51/1000000</f>
        <v>10</v>
      </c>
      <c r="E57" s="53"/>
      <c r="F57" s="135"/>
      <c r="G57" s="45"/>
      <c r="H57" s="136"/>
    </row>
    <row r="58" spans="2:11" s="40" customFormat="1" ht="17.25" customHeight="1">
      <c r="B58" s="41" t="s">
        <v>68</v>
      </c>
      <c r="C58" s="100" t="s">
        <v>110</v>
      </c>
      <c r="D58" s="43">
        <f>BS02.VPSO!D52/1000000</f>
        <v>5</v>
      </c>
      <c r="E58" s="53"/>
      <c r="F58" s="135"/>
      <c r="G58" s="45"/>
      <c r="H58" s="136"/>
    </row>
    <row r="59" spans="2:11" s="40" customFormat="1" ht="17.25" customHeight="1">
      <c r="B59" s="41" t="s">
        <v>70</v>
      </c>
      <c r="C59" s="100" t="s">
        <v>66</v>
      </c>
      <c r="D59" s="43">
        <f>BS02.VPSO!D53/1000000</f>
        <v>78</v>
      </c>
      <c r="E59" s="53"/>
      <c r="F59" s="135">
        <f t="shared" si="0"/>
        <v>0</v>
      </c>
      <c r="G59" s="23">
        <v>4.625</v>
      </c>
      <c r="H59" s="133"/>
    </row>
    <row r="60" spans="2:11" s="40" customFormat="1" ht="17.25" customHeight="1">
      <c r="B60" s="41" t="s">
        <v>71</v>
      </c>
      <c r="C60" s="100" t="s">
        <v>83</v>
      </c>
      <c r="D60" s="43">
        <v>2530</v>
      </c>
      <c r="E60" s="101">
        <v>782.98</v>
      </c>
      <c r="F60" s="44"/>
      <c r="G60" s="101">
        <v>780.81</v>
      </c>
      <c r="H60" s="133">
        <f>E60/G60</f>
        <v>1.0027791652258553</v>
      </c>
      <c r="K60" s="47"/>
    </row>
    <row r="61" spans="2:11" s="40" customFormat="1" ht="42" customHeight="1">
      <c r="B61" s="41" t="s">
        <v>72</v>
      </c>
      <c r="C61" s="94" t="s">
        <v>69</v>
      </c>
      <c r="D61" s="43">
        <v>70</v>
      </c>
      <c r="E61" s="101">
        <v>7.2439999999999998</v>
      </c>
      <c r="F61" s="122"/>
      <c r="G61" s="101">
        <v>6.4119999999999999</v>
      </c>
      <c r="H61" s="46"/>
      <c r="J61" s="47"/>
    </row>
    <row r="62" spans="2:11" s="40" customFormat="1" ht="18" customHeight="1">
      <c r="B62" s="124">
        <v>2</v>
      </c>
      <c r="C62" s="125" t="s">
        <v>92</v>
      </c>
      <c r="D62" s="126">
        <f>SUM(D63,D64)</f>
        <v>158256.04999999999</v>
      </c>
      <c r="E62" s="126">
        <f>SUM(E63:E64)</f>
        <v>30244.617999999999</v>
      </c>
      <c r="F62" s="176">
        <f>SUM(F63:F64)</f>
        <v>0.19111192273533936</v>
      </c>
      <c r="G62" s="126">
        <f>SUM(G63:G64)</f>
        <v>2448.8000000000002</v>
      </c>
      <c r="H62" s="176">
        <f>SUM(H63:H64)</f>
        <v>12.350791408036589</v>
      </c>
    </row>
    <row r="63" spans="2:11" s="40" customFormat="1" ht="18" customHeight="1">
      <c r="B63" s="124" t="s">
        <v>22</v>
      </c>
      <c r="C63" s="125" t="s">
        <v>31</v>
      </c>
      <c r="D63" s="126"/>
      <c r="E63" s="126"/>
      <c r="F63" s="176"/>
      <c r="G63" s="126"/>
      <c r="H63" s="176"/>
    </row>
    <row r="64" spans="2:11" s="40" customFormat="1" ht="18" customHeight="1">
      <c r="B64" s="124" t="s">
        <v>24</v>
      </c>
      <c r="C64" s="125" t="s">
        <v>32</v>
      </c>
      <c r="D64" s="126">
        <f>SUM(D65:D70)</f>
        <v>158256.04999999999</v>
      </c>
      <c r="E64" s="126">
        <f>SUM(E65:E70)</f>
        <v>30244.617999999999</v>
      </c>
      <c r="F64" s="176">
        <f>E64/D64</f>
        <v>0.19111192273533936</v>
      </c>
      <c r="G64" s="126">
        <f>SUM(G65:G69)</f>
        <v>2448.8000000000002</v>
      </c>
      <c r="H64" s="176">
        <f>E64/G64</f>
        <v>12.350791408036589</v>
      </c>
    </row>
    <row r="65" spans="2:8" ht="30" customHeight="1">
      <c r="B65" s="105" t="s">
        <v>84</v>
      </c>
      <c r="C65" s="106" t="s">
        <v>129</v>
      </c>
      <c r="D65" s="43">
        <v>700</v>
      </c>
      <c r="E65" s="43"/>
      <c r="F65" s="142"/>
      <c r="G65" s="45"/>
      <c r="H65" s="107"/>
    </row>
    <row r="66" spans="2:8" ht="30" customHeight="1">
      <c r="B66" s="105" t="s">
        <v>74</v>
      </c>
      <c r="C66" s="106" t="s">
        <v>130</v>
      </c>
      <c r="D66" s="43">
        <v>200</v>
      </c>
      <c r="E66" s="43"/>
      <c r="F66" s="142"/>
      <c r="G66" s="45"/>
      <c r="H66" s="107"/>
    </row>
    <row r="67" spans="2:8" ht="20.25" customHeight="1">
      <c r="B67" s="105" t="s">
        <v>88</v>
      </c>
      <c r="C67" s="106" t="s">
        <v>131</v>
      </c>
      <c r="D67" s="108">
        <f>4875-294</f>
        <v>4581</v>
      </c>
      <c r="E67" s="177">
        <v>1411.1980000000001</v>
      </c>
      <c r="F67" s="122"/>
      <c r="G67" s="109"/>
      <c r="H67" s="107"/>
    </row>
    <row r="68" spans="2:8" ht="39" customHeight="1">
      <c r="B68" s="105" t="s">
        <v>89</v>
      </c>
      <c r="C68" s="106" t="s">
        <v>132</v>
      </c>
      <c r="D68" s="108">
        <v>100</v>
      </c>
      <c r="E68" s="177"/>
      <c r="F68" s="122"/>
      <c r="G68" s="109"/>
      <c r="H68" s="107"/>
    </row>
    <row r="69" spans="2:8" ht="21" customHeight="1">
      <c r="B69" s="105" t="s">
        <v>134</v>
      </c>
      <c r="C69" s="110" t="s">
        <v>133</v>
      </c>
      <c r="D69" s="108">
        <f>160000-7618.95</f>
        <v>152381.04999999999</v>
      </c>
      <c r="E69" s="177">
        <v>28833.42</v>
      </c>
      <c r="F69" s="122"/>
      <c r="G69" s="21">
        <v>2448.8000000000002</v>
      </c>
      <c r="H69" s="107"/>
    </row>
    <row r="70" spans="2:8" ht="40.5" customHeight="1">
      <c r="B70" s="105" t="s">
        <v>145</v>
      </c>
      <c r="C70" s="174" t="s">
        <v>144</v>
      </c>
      <c r="D70" s="148">
        <v>294</v>
      </c>
      <c r="E70" s="178"/>
      <c r="F70" s="179"/>
      <c r="G70" s="149"/>
      <c r="H70" s="173"/>
    </row>
    <row r="71" spans="2:8" s="40" customFormat="1" ht="18" customHeight="1">
      <c r="B71" s="145">
        <v>3</v>
      </c>
      <c r="C71" s="125" t="s">
        <v>94</v>
      </c>
      <c r="D71" s="146">
        <f>D72</f>
        <v>5850</v>
      </c>
      <c r="E71" s="146">
        <f>E72</f>
        <v>5850</v>
      </c>
      <c r="F71" s="136">
        <f>F72</f>
        <v>1</v>
      </c>
      <c r="G71" s="146">
        <f>G72</f>
        <v>5185.0140000000001</v>
      </c>
      <c r="H71" s="176">
        <f>E71/G71</f>
        <v>1.1282515341327912</v>
      </c>
    </row>
    <row r="72" spans="2:8" s="40" customFormat="1" ht="18" customHeight="1">
      <c r="B72" s="147"/>
      <c r="C72" s="134" t="s">
        <v>93</v>
      </c>
      <c r="D72" s="148">
        <v>5850</v>
      </c>
      <c r="E72" s="178">
        <v>5850</v>
      </c>
      <c r="F72" s="136">
        <f>E72/D72</f>
        <v>1</v>
      </c>
      <c r="G72" s="104">
        <v>5185.0140000000001</v>
      </c>
      <c r="H72" s="107"/>
    </row>
    <row r="73" spans="2:8" s="40" customFormat="1" ht="18" customHeight="1">
      <c r="B73" s="145">
        <v>4</v>
      </c>
      <c r="C73" s="150" t="s">
        <v>75</v>
      </c>
      <c r="D73" s="151">
        <f>SUM(D74)</f>
        <v>20.3</v>
      </c>
      <c r="E73" s="152">
        <f>E74</f>
        <v>0</v>
      </c>
      <c r="F73" s="46">
        <f t="shared" si="0"/>
        <v>0</v>
      </c>
      <c r="G73" s="153">
        <f>G74</f>
        <v>0</v>
      </c>
      <c r="H73" s="46"/>
    </row>
    <row r="74" spans="2:8" s="40" customFormat="1" ht="18" customHeight="1">
      <c r="B74" s="154" t="s">
        <v>76</v>
      </c>
      <c r="C74" s="42" t="s">
        <v>128</v>
      </c>
      <c r="D74" s="155">
        <v>20.3</v>
      </c>
      <c r="E74" s="156"/>
      <c r="F74" s="135">
        <f t="shared" si="0"/>
        <v>0</v>
      </c>
      <c r="G74" s="156"/>
      <c r="H74" s="136"/>
    </row>
    <row r="75" spans="2:8" s="40" customFormat="1" ht="18" customHeight="1">
      <c r="B75" s="157" t="s">
        <v>78</v>
      </c>
      <c r="C75" s="158" t="s">
        <v>79</v>
      </c>
      <c r="D75" s="159">
        <f>D76+D77</f>
        <v>2686.57</v>
      </c>
      <c r="E75" s="159">
        <f>E76+E77</f>
        <v>69.457999999999998</v>
      </c>
      <c r="F75" s="175">
        <f>F76+F77</f>
        <v>2.5853783821005963E-2</v>
      </c>
      <c r="G75" s="159">
        <f>G76+G77</f>
        <v>59.393000000000001</v>
      </c>
      <c r="H75" s="175">
        <f>H76+H77</f>
        <v>0.85509228598577558</v>
      </c>
    </row>
    <row r="76" spans="2:8" s="40" customFormat="1" ht="18.75" customHeight="1">
      <c r="B76" s="41">
        <v>1</v>
      </c>
      <c r="C76" s="42" t="s">
        <v>123</v>
      </c>
      <c r="D76" s="102">
        <v>2686.57</v>
      </c>
      <c r="E76" s="102">
        <v>69.457999999999998</v>
      </c>
      <c r="F76" s="103">
        <f>E76/D76</f>
        <v>2.5853783821005963E-2</v>
      </c>
      <c r="G76" s="102">
        <v>59.393000000000001</v>
      </c>
      <c r="H76" s="103">
        <f>G76/E76</f>
        <v>0.85509228598577558</v>
      </c>
    </row>
    <row r="77" spans="2:8" s="40" customFormat="1" ht="16.5" customHeight="1">
      <c r="B77" s="48">
        <v>2</v>
      </c>
      <c r="C77" s="49" t="s">
        <v>124</v>
      </c>
      <c r="D77" s="50"/>
      <c r="E77" s="50"/>
      <c r="F77" s="51"/>
      <c r="G77" s="52"/>
      <c r="H77" s="51"/>
    </row>
    <row r="78" spans="2:8" ht="10.5" customHeight="1"/>
    <row r="79" spans="2:8" ht="17.25" customHeight="1">
      <c r="F79" s="25" t="s">
        <v>135</v>
      </c>
      <c r="G79" s="26"/>
      <c r="H79" s="38"/>
    </row>
    <row r="80" spans="2:8" ht="16.5" customHeight="1">
      <c r="F80" s="27" t="s">
        <v>137</v>
      </c>
      <c r="G80" s="28"/>
      <c r="H80" s="39"/>
    </row>
    <row r="81" spans="5:8" ht="14.25" customHeight="1">
      <c r="E81" s="188" t="s">
        <v>136</v>
      </c>
      <c r="F81" s="188"/>
      <c r="G81" s="188"/>
      <c r="H81" s="188"/>
    </row>
    <row r="89" spans="5:8" ht="15.75">
      <c r="E89" s="187" t="s">
        <v>138</v>
      </c>
      <c r="F89" s="187"/>
      <c r="G89" s="187"/>
      <c r="H89" s="187"/>
    </row>
  </sheetData>
  <mergeCells count="7">
    <mergeCell ref="E89:H89"/>
    <mergeCell ref="B1:H1"/>
    <mergeCell ref="A5:H5"/>
    <mergeCell ref="B6:H6"/>
    <mergeCell ref="B7:H7"/>
    <mergeCell ref="B8:H8"/>
    <mergeCell ref="E81:H81"/>
  </mergeCells>
  <pageMargins left="0.78740157480314965" right="0.59055118110236227" top="0.39370078740157483" bottom="0.3937007874015748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BS02.VPSO</vt:lpstr>
      <vt:lpstr>BS03.QII-2023</vt:lpstr>
      <vt:lpstr>'BS03.QII-2023'!Print_Titles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2023-07-11T07:47:17Z</cp:lastPrinted>
  <dcterms:created xsi:type="dcterms:W3CDTF">2020-02-24T00:59:16Z</dcterms:created>
  <dcterms:modified xsi:type="dcterms:W3CDTF">2023-07-12T08:26:21Z</dcterms:modified>
</cp:coreProperties>
</file>